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SHKIA TIRANE\MANUALET\Udhezuesi_LEJE NDERTIMI\Lista e dok - leje ndertimi\"/>
    </mc:Choice>
  </mc:AlternateContent>
  <bookViews>
    <workbookView xWindow="-15" yWindow="-15" windowWidth="14400" windowHeight="12840" tabRatio="674" activeTab="4"/>
  </bookViews>
  <sheets>
    <sheet name="preventiv rik. dhe shtese kati" sheetId="40" r:id="rId1"/>
    <sheet name="preventiv rikonstruksion" sheetId="39" r:id="rId2"/>
    <sheet name="preventiv punimesh - 250 IND" sheetId="38" r:id="rId3"/>
    <sheet name="preventiv punimesh- 250 B+SH" sheetId="37" r:id="rId4"/>
    <sheet name="preventiv punimesh mbi 250 B+SH" sheetId="36" r:id="rId5"/>
    <sheet name="PREVENTIV  H  " sheetId="29" state="hidden" r:id="rId6"/>
    <sheet name="tabela e rimbursimit klienti" sheetId="17" state="hidden" r:id="rId7"/>
  </sheets>
  <definedNames>
    <definedName name="_xlnm.Print_Titles" localSheetId="5">'PREVENTIV  H  '!$7:$7</definedName>
  </definedNames>
  <calcPr calcId="152511"/>
</workbook>
</file>

<file path=xl/calcChain.xml><?xml version="1.0" encoding="utf-8"?>
<calcChain xmlns="http://schemas.openxmlformats.org/spreadsheetml/2006/main">
  <c r="G50" i="40" l="1"/>
  <c r="G45" i="40"/>
  <c r="G39" i="40"/>
  <c r="G34" i="40"/>
  <c r="G13" i="40"/>
  <c r="G46" i="39"/>
  <c r="G41" i="39"/>
  <c r="G35" i="39"/>
  <c r="G30" i="39"/>
  <c r="G13" i="39"/>
  <c r="G92" i="38"/>
  <c r="G87" i="38"/>
  <c r="G82" i="38"/>
  <c r="G77" i="38"/>
  <c r="G71" i="38"/>
  <c r="G66" i="38"/>
  <c r="G54" i="38"/>
  <c r="G49" i="38"/>
  <c r="G44" i="38"/>
  <c r="G39" i="38"/>
  <c r="G34" i="38"/>
  <c r="G29" i="38"/>
  <c r="G24" i="38"/>
  <c r="G19" i="38"/>
  <c r="G13" i="38"/>
  <c r="G97" i="37"/>
  <c r="G92" i="37"/>
  <c r="G87" i="37"/>
  <c r="G82" i="37"/>
  <c r="G77" i="37"/>
  <c r="G71" i="37"/>
  <c r="G66" i="37"/>
  <c r="G54" i="37"/>
  <c r="G49" i="37"/>
  <c r="G44" i="37"/>
  <c r="G39" i="37"/>
  <c r="G34" i="37"/>
  <c r="G29" i="37"/>
  <c r="G24" i="37"/>
  <c r="G19" i="37"/>
  <c r="G13" i="37"/>
  <c r="G82" i="36"/>
  <c r="G13" i="36"/>
  <c r="G19" i="36" l="1"/>
  <c r="G44" i="36" l="1"/>
  <c r="G34" i="36"/>
  <c r="G54" i="36"/>
  <c r="G29" i="36"/>
  <c r="G24" i="36"/>
  <c r="G39" i="36"/>
  <c r="G49" i="36"/>
  <c r="G66" i="36" l="1"/>
  <c r="G77" i="36"/>
  <c r="G71" i="36"/>
  <c r="G91" i="36" l="1"/>
  <c r="D57" i="29" l="1"/>
  <c r="E40" i="29"/>
  <c r="E39" i="29"/>
  <c r="E15" i="29"/>
  <c r="D34" i="29" l="1"/>
  <c r="E34" i="29"/>
  <c r="E35" i="29"/>
  <c r="F35" i="29" s="1"/>
  <c r="E133" i="29"/>
  <c r="F133" i="29" s="1"/>
  <c r="E132" i="29"/>
  <c r="F132" i="29" s="1"/>
  <c r="E131" i="29"/>
  <c r="F131" i="29" s="1"/>
  <c r="E130" i="29"/>
  <c r="F130" i="29" s="1"/>
  <c r="E129" i="29"/>
  <c r="F129" i="29" s="1"/>
  <c r="E126" i="29"/>
  <c r="F126" i="29" s="1"/>
  <c r="E125" i="29"/>
  <c r="F125" i="29" s="1"/>
  <c r="E122" i="29"/>
  <c r="F122" i="29" s="1"/>
  <c r="E121" i="29"/>
  <c r="F121" i="29" s="1"/>
  <c r="E118" i="29"/>
  <c r="F118" i="29" s="1"/>
  <c r="E117" i="29"/>
  <c r="F117" i="29" s="1"/>
  <c r="E116" i="29"/>
  <c r="F116" i="29" s="1"/>
  <c r="E115" i="29"/>
  <c r="F115" i="29" s="1"/>
  <c r="E114" i="29"/>
  <c r="F114" i="29" s="1"/>
  <c r="E113" i="29"/>
  <c r="F113" i="29" s="1"/>
  <c r="E112" i="29"/>
  <c r="F112" i="29" s="1"/>
  <c r="E111" i="29"/>
  <c r="F111" i="29" s="1"/>
  <c r="E110" i="29"/>
  <c r="F110" i="29" s="1"/>
  <c r="E107" i="29"/>
  <c r="F107" i="29" s="1"/>
  <c r="E106" i="29"/>
  <c r="F106" i="29" s="1"/>
  <c r="E105" i="29"/>
  <c r="F105" i="29" s="1"/>
  <c r="E104" i="29"/>
  <c r="F104" i="29" s="1"/>
  <c r="E99" i="29"/>
  <c r="F99" i="29" s="1"/>
  <c r="E98" i="29"/>
  <c r="F98" i="29" s="1"/>
  <c r="E97" i="29"/>
  <c r="F97" i="29" s="1"/>
  <c r="F94" i="29"/>
  <c r="E93" i="29"/>
  <c r="F93" i="29" s="1"/>
  <c r="E92" i="29"/>
  <c r="F92" i="29" s="1"/>
  <c r="E91" i="29"/>
  <c r="F91" i="29" s="1"/>
  <c r="E90" i="29"/>
  <c r="F90" i="29" s="1"/>
  <c r="E89" i="29"/>
  <c r="F89" i="29" s="1"/>
  <c r="E88" i="29"/>
  <c r="F88" i="29" s="1"/>
  <c r="E87" i="29"/>
  <c r="F87" i="29" s="1"/>
  <c r="E86" i="29"/>
  <c r="F86" i="29" s="1"/>
  <c r="E85" i="29"/>
  <c r="F85" i="29" s="1"/>
  <c r="E84" i="29"/>
  <c r="F84" i="29" s="1"/>
  <c r="E83" i="29"/>
  <c r="F83" i="29" s="1"/>
  <c r="E82" i="29"/>
  <c r="F82" i="29" s="1"/>
  <c r="E81" i="29"/>
  <c r="F81" i="29" s="1"/>
  <c r="E80" i="29"/>
  <c r="F80" i="29" s="1"/>
  <c r="E79" i="29"/>
  <c r="F79" i="29" s="1"/>
  <c r="F74" i="29"/>
  <c r="F73" i="29"/>
  <c r="F70" i="29"/>
  <c r="E69" i="29"/>
  <c r="F69" i="29" s="1"/>
  <c r="F68" i="29"/>
  <c r="E67" i="29"/>
  <c r="F67" i="29" s="1"/>
  <c r="F66" i="29"/>
  <c r="E63" i="29"/>
  <c r="F63" i="29" s="1"/>
  <c r="E62" i="29"/>
  <c r="F62" i="29" s="1"/>
  <c r="E61" i="29"/>
  <c r="F61" i="29" s="1"/>
  <c r="E60" i="29"/>
  <c r="F60" i="29" s="1"/>
  <c r="F57" i="29"/>
  <c r="F56" i="29"/>
  <c r="F55" i="29"/>
  <c r="F54" i="29"/>
  <c r="E53" i="29"/>
  <c r="F53" i="29" s="1"/>
  <c r="E52" i="29"/>
  <c r="F52" i="29" s="1"/>
  <c r="F51" i="29"/>
  <c r="F50" i="29"/>
  <c r="F49" i="29"/>
  <c r="F48" i="29"/>
  <c r="E45" i="29"/>
  <c r="F45" i="29" s="1"/>
  <c r="E44" i="29"/>
  <c r="F44" i="29" s="1"/>
  <c r="E43" i="29"/>
  <c r="F43" i="29" s="1"/>
  <c r="E42" i="29"/>
  <c r="F42" i="29" s="1"/>
  <c r="E41" i="29"/>
  <c r="F41" i="29" s="1"/>
  <c r="F40" i="29"/>
  <c r="F39" i="29"/>
  <c r="F38" i="29"/>
  <c r="E37" i="29"/>
  <c r="F37" i="29" s="1"/>
  <c r="F36" i="29"/>
  <c r="F31" i="29"/>
  <c r="E30" i="29"/>
  <c r="F30" i="29" s="1"/>
  <c r="F29" i="29"/>
  <c r="F28" i="29"/>
  <c r="E25" i="29"/>
  <c r="F25" i="29" s="1"/>
  <c r="F24" i="29"/>
  <c r="E23" i="29"/>
  <c r="F23" i="29" s="1"/>
  <c r="E22" i="29"/>
  <c r="F22" i="29" s="1"/>
  <c r="F19" i="29"/>
  <c r="F18" i="29"/>
  <c r="F17" i="29"/>
  <c r="F16" i="29"/>
  <c r="F15" i="29"/>
  <c r="F14" i="29"/>
  <c r="F13" i="29"/>
  <c r="F10" i="29"/>
  <c r="F11" i="29" s="1"/>
  <c r="F123" i="29" l="1"/>
  <c r="F71" i="29"/>
  <c r="F32" i="29"/>
  <c r="F26" i="29"/>
  <c r="F20" i="29"/>
  <c r="F58" i="29"/>
  <c r="F95" i="29"/>
  <c r="F64" i="29"/>
  <c r="F34" i="29"/>
  <c r="F46" i="29" s="1"/>
  <c r="F75" i="29"/>
  <c r="F100" i="29"/>
  <c r="F127" i="29"/>
  <c r="F119" i="29"/>
  <c r="F108" i="29"/>
  <c r="F134" i="29"/>
  <c r="F101" i="29" l="1"/>
  <c r="F76" i="29"/>
  <c r="F135" i="29"/>
  <c r="F136" i="29" l="1"/>
  <c r="F137" i="29" s="1"/>
  <c r="F138" i="29" s="1"/>
  <c r="G138" i="29" s="1"/>
  <c r="L32" i="17" l="1"/>
  <c r="L33" i="17"/>
  <c r="L34" i="17"/>
  <c r="L35" i="17"/>
  <c r="L31" i="17"/>
  <c r="J15" i="17"/>
  <c r="D21" i="17" l="1"/>
  <c r="D19" i="17"/>
  <c r="E76" i="17" l="1"/>
  <c r="F76" i="17" s="1"/>
  <c r="E75" i="17"/>
  <c r="F75" i="17" s="1"/>
  <c r="E21" i="17"/>
  <c r="F21" i="17" s="1"/>
  <c r="E24" i="17"/>
  <c r="F24" i="17" s="1"/>
  <c r="E23" i="17"/>
  <c r="E22" i="17"/>
  <c r="E25" i="17"/>
  <c r="F25" i="17" s="1"/>
  <c r="E26" i="17"/>
  <c r="F26" i="17" s="1"/>
  <c r="E29" i="17"/>
  <c r="E20" i="17"/>
  <c r="F20" i="17" s="1"/>
  <c r="E19" i="17"/>
  <c r="F19" i="17" s="1"/>
  <c r="E18" i="17"/>
  <c r="F18" i="17" s="1"/>
  <c r="E17" i="17"/>
  <c r="F17" i="17" s="1"/>
  <c r="E51" i="17"/>
  <c r="F51" i="17" s="1"/>
  <c r="E49" i="17"/>
  <c r="F49" i="17" s="1"/>
  <c r="E50" i="17"/>
  <c r="E48" i="17"/>
  <c r="F48" i="17" s="1"/>
  <c r="E47" i="17"/>
  <c r="E46" i="17"/>
  <c r="F46" i="17" s="1"/>
  <c r="E45" i="17"/>
  <c r="F45" i="17" s="1"/>
  <c r="E44" i="17"/>
  <c r="F44" i="17" s="1"/>
  <c r="E43" i="17"/>
  <c r="E42" i="17"/>
  <c r="F42" i="17" s="1"/>
  <c r="E41" i="17"/>
  <c r="F41" i="17" s="1"/>
  <c r="E40" i="17"/>
  <c r="F40" i="17" s="1"/>
  <c r="E38" i="17"/>
  <c r="F38" i="17" s="1"/>
  <c r="E39" i="17"/>
  <c r="E37" i="17"/>
  <c r="F37" i="17" s="1"/>
  <c r="E36" i="17"/>
  <c r="F36" i="17" s="1"/>
  <c r="E35" i="17"/>
  <c r="F35" i="17" s="1"/>
  <c r="E34" i="17"/>
  <c r="F34" i="17" s="1"/>
  <c r="E33" i="17"/>
  <c r="F33" i="17" s="1"/>
  <c r="E32" i="17"/>
  <c r="F32" i="17" s="1"/>
  <c r="E31" i="17"/>
  <c r="E30" i="17"/>
  <c r="F30" i="17" s="1"/>
  <c r="E28" i="17"/>
  <c r="F28" i="17" s="1"/>
  <c r="E27" i="17"/>
  <c r="E16" i="17"/>
  <c r="F16" i="17" s="1"/>
  <c r="E15" i="17"/>
  <c r="F15" i="17" s="1"/>
  <c r="F50" i="17"/>
  <c r="F47" i="17"/>
  <c r="F43" i="17"/>
  <c r="F39" i="17"/>
  <c r="F31" i="17"/>
  <c r="F29" i="17"/>
  <c r="F27" i="17"/>
  <c r="F23" i="17"/>
  <c r="F22" i="17"/>
  <c r="F78" i="17" l="1"/>
  <c r="F79" i="17" s="1"/>
  <c r="F80" i="17" s="1"/>
  <c r="F53" i="17"/>
  <c r="F54" i="17" s="1"/>
  <c r="F55" i="17" s="1"/>
  <c r="F81" i="17" l="1"/>
  <c r="F82" i="17" s="1"/>
</calcChain>
</file>

<file path=xl/sharedStrings.xml><?xml version="1.0" encoding="utf-8"?>
<sst xmlns="http://schemas.openxmlformats.org/spreadsheetml/2006/main" count="698" uniqueCount="272">
  <si>
    <t>m³</t>
  </si>
  <si>
    <t>Leke</t>
  </si>
  <si>
    <t>m²</t>
  </si>
  <si>
    <t>ml</t>
  </si>
  <si>
    <t>cope</t>
  </si>
  <si>
    <t>T.V.SH 20%</t>
  </si>
  <si>
    <t>SHUMA TOTALE</t>
  </si>
  <si>
    <t>Nr.</t>
  </si>
  <si>
    <t>Pershkrimi i punimeve</t>
  </si>
  <si>
    <t>Njesia</t>
  </si>
  <si>
    <t>Sasia</t>
  </si>
  <si>
    <t>Çmimi</t>
  </si>
  <si>
    <t>Vlera</t>
  </si>
  <si>
    <t>A.  PUNIME NDERTIMI</t>
  </si>
  <si>
    <t>1. PUNIME DHEU</t>
  </si>
  <si>
    <t>Shuma 1</t>
  </si>
  <si>
    <t>Shuma 2</t>
  </si>
  <si>
    <t>F. vendosje hekur betoni</t>
  </si>
  <si>
    <t>kg</t>
  </si>
  <si>
    <t>Shuma 3</t>
  </si>
  <si>
    <t xml:space="preserve"> 5. PUNIME SHTRESA DHE HIDROIZOLIMI</t>
  </si>
  <si>
    <t>Shuma 4</t>
  </si>
  <si>
    <t>F. vendosje waterstop</t>
  </si>
  <si>
    <t>Hidroizolim veranda, WC, me dy komponente</t>
  </si>
  <si>
    <t>Shtrese me parket</t>
  </si>
  <si>
    <t>6.  PUNIME SUVATIMI DHE VESHJE</t>
  </si>
  <si>
    <t>Ndertim tavane me karton gips ne ambiente</t>
  </si>
  <si>
    <t>Ndertim tavane me karton gips ne WC</t>
  </si>
  <si>
    <t>Veshje mure banjo me pllaka qeramike</t>
  </si>
  <si>
    <t>8. PUNIME TE NDRYSHME</t>
  </si>
  <si>
    <t>Ndertim kornize dekorative ne çati</t>
  </si>
  <si>
    <t>9.  PUNIME BOJATISJE</t>
  </si>
  <si>
    <t>F. Vendosje Dyer te jashtme</t>
  </si>
  <si>
    <t>Shuma  5</t>
  </si>
  <si>
    <t>Shuma  6</t>
  </si>
  <si>
    <t>Shuma  7</t>
  </si>
  <si>
    <t>Shuma  8</t>
  </si>
  <si>
    <t>Shuma  9</t>
  </si>
  <si>
    <t>Shuma</t>
  </si>
  <si>
    <t>set</t>
  </si>
  <si>
    <t>ton</t>
  </si>
  <si>
    <t>2. PUNIME BETONI DHE BETON ARME</t>
  </si>
  <si>
    <t>3. PUNIME MURATURE</t>
  </si>
  <si>
    <t>Betonim kollona M-300, trare, solete me traveta, shkalle, bazamake, mbi shtrese betoni  M-250 + shkalle te jashtme</t>
  </si>
  <si>
    <t xml:space="preserve">Mur tulle me vrima, llaç M -25,  t = 20÷25 cm </t>
  </si>
  <si>
    <t xml:space="preserve">Mur tulle me vrima, llaç M -25,  t = 12 cm </t>
  </si>
  <si>
    <t xml:space="preserve">Shtrese dyshemeje me pllaka gres, me kolle, bojak </t>
  </si>
  <si>
    <t>Shtrese zhavorri nen bazament</t>
  </si>
  <si>
    <t>Betonim  mure perimetral  M-300 (mure podrumi)</t>
  </si>
  <si>
    <t>F. Vendosje plintusa gres, h=8 cm</t>
  </si>
  <si>
    <t>F. Vendosje Dyer te brendeshme druri tamburato te rimesuara me kase derrase,
 me nje kanate</t>
  </si>
  <si>
    <t>F. Vendosje Dyer te brendeshme druri tamburato te rimesuara me kase derrase, 
me dy kanata</t>
  </si>
  <si>
    <t>TOTAL A+B+C</t>
  </si>
  <si>
    <t>Ndertim oxhaku mur tulle + suvatim + brez + blloqe termike</t>
  </si>
  <si>
    <t>m2</t>
  </si>
  <si>
    <t>Shuma D</t>
  </si>
  <si>
    <r>
      <t>4. PUNIME ÇATIJE</t>
    </r>
    <r>
      <rPr>
        <b/>
        <sz val="9"/>
        <color indexed="62"/>
        <rFont val="Calibri"/>
        <family val="2"/>
        <scheme val="minor"/>
      </rPr>
      <t xml:space="preserve"> </t>
    </r>
  </si>
  <si>
    <r>
      <t>7.  DYER DHE DRITARE</t>
    </r>
    <r>
      <rPr>
        <b/>
        <sz val="9"/>
        <color indexed="62"/>
        <rFont val="Calibri"/>
        <family val="2"/>
        <scheme val="minor"/>
      </rPr>
      <t xml:space="preserve"> </t>
    </r>
  </si>
  <si>
    <t>Nr</t>
  </si>
  <si>
    <t>Emertimi</t>
  </si>
  <si>
    <t>Cmimi</t>
  </si>
  <si>
    <t>Vlefta</t>
  </si>
  <si>
    <t>€</t>
  </si>
  <si>
    <t>Lyerje te brendeshme</t>
  </si>
  <si>
    <t>Lyerje tavani</t>
  </si>
  <si>
    <t>Shtrese pllake ambjente+plintues</t>
  </si>
  <si>
    <t xml:space="preserve">Shtrese pllake wc </t>
  </si>
  <si>
    <t>Shtrese pllake veranda</t>
  </si>
  <si>
    <t xml:space="preserve">Parket (laminat) </t>
  </si>
  <si>
    <t xml:space="preserve">Veshje pllaka wc </t>
  </si>
  <si>
    <t>Dere nje kanat</t>
  </si>
  <si>
    <t>Dere dy kanateshe</t>
  </si>
  <si>
    <t>Dere e blinduar</t>
  </si>
  <si>
    <t>Dritare +dyer perimetrale</t>
  </si>
  <si>
    <t>Paisje h/sanitare</t>
  </si>
  <si>
    <t>Grupe Salishent</t>
  </si>
  <si>
    <t>Pllake dushi</t>
  </si>
  <si>
    <t>Lavaman</t>
  </si>
  <si>
    <t>Wc</t>
  </si>
  <si>
    <t>Vaske</t>
  </si>
  <si>
    <t>Shtrese mermeri sheshpushim</t>
  </si>
  <si>
    <t>Veshje me mermer bazamak vertikal</t>
  </si>
  <si>
    <t>Veshje me mermer bazamak horizontal</t>
  </si>
  <si>
    <t>Plintusa mermeri</t>
  </si>
  <si>
    <t>Veshje mure podrumi   me gips</t>
  </si>
  <si>
    <t>Veshje tavane   me gips</t>
  </si>
  <si>
    <t>Veshje tavane   me gips jeshil</t>
  </si>
  <si>
    <t>Veshje  me gips kollona</t>
  </si>
  <si>
    <t>Veshje    me gips jeshil kollona</t>
  </si>
  <si>
    <t>Patinim tavane e mure gipsi</t>
  </si>
  <si>
    <t>Kangjella shkallet e brendeshme</t>
  </si>
  <si>
    <t>Davancale e brendshme mermeri</t>
  </si>
  <si>
    <t>Davancale veranda mermeri</t>
  </si>
  <si>
    <t>Davancale vetrata mermeri</t>
  </si>
  <si>
    <t>Instalimet elektrike</t>
  </si>
  <si>
    <t>Instalimet hidraulike</t>
  </si>
  <si>
    <t>T O T A L I</t>
  </si>
  <si>
    <t>INVESTITORI DO TE RIMBURSOJE KLIENTIN NE VLERAT E PERSHKRUARA NE TABELE</t>
  </si>
  <si>
    <r>
      <rPr>
        <b/>
        <i/>
        <sz val="11"/>
        <color indexed="8"/>
        <rFont val="Calibri"/>
        <family val="2"/>
      </rPr>
      <t>a-</t>
    </r>
    <r>
      <rPr>
        <i/>
        <sz val="11"/>
        <color indexed="8"/>
        <rFont val="Calibri"/>
        <family val="2"/>
      </rPr>
      <t>NE MASEN 100% KUR KLIENTI PARAQET DOKUMENTA TATIMORE NE EMER TE "MANE TCI"</t>
    </r>
  </si>
  <si>
    <t>QE TE JUSTIFIKOJNE PERSHKRIMIN,SASITE DHE VLERAT MATERIALE QE KERKOJNE RIMBURSIM</t>
  </si>
  <si>
    <r>
      <rPr>
        <b/>
        <i/>
        <sz val="11"/>
        <color indexed="8"/>
        <rFont val="Calibri"/>
        <family val="2"/>
      </rPr>
      <t>b-</t>
    </r>
    <r>
      <rPr>
        <i/>
        <sz val="11"/>
        <color indexed="8"/>
        <rFont val="Calibri"/>
        <family val="2"/>
      </rPr>
      <t xml:space="preserve">VLEREN E MBETUR PASI ZBRITET TVSH KUR KLIENTI NUK PARAQET DOKUMENTA TATIMORE NE </t>
    </r>
  </si>
  <si>
    <t xml:space="preserve">EMER TE MANE TCI QE TE JUSTIFIKOJNE PERSHKRIMIN,SASITE DHE VLERAT MATERIALE QE </t>
  </si>
  <si>
    <t>KERKOJNE RIMBURSIM.</t>
  </si>
  <si>
    <r>
      <rPr>
        <b/>
        <i/>
        <sz val="11"/>
        <color indexed="8"/>
        <rFont val="Calibri"/>
        <family val="2"/>
      </rPr>
      <t>c-</t>
    </r>
    <r>
      <rPr>
        <i/>
        <sz val="11"/>
        <color indexed="8"/>
        <rFont val="Calibri"/>
        <family val="2"/>
      </rPr>
      <t xml:space="preserve">PER PUNIME SHTESE MBI PREVENTIVIN  DO TE HARTOHET PREVENTIV SHTESE ME ÇMIME </t>
    </r>
  </si>
  <si>
    <t>SIPAS TREGUT AKTUAL.</t>
  </si>
  <si>
    <t>Shtrese niveluese</t>
  </si>
  <si>
    <t xml:space="preserve">Lyerje te jashtme </t>
  </si>
  <si>
    <t>Suvatime te jshtme fino</t>
  </si>
  <si>
    <t>Suvatime te brendeshme fino</t>
  </si>
  <si>
    <t>Tabela rimbursimt  Vila 86  tip C 1 a</t>
  </si>
  <si>
    <t>Hidroizolim veranda + tualete</t>
  </si>
  <si>
    <t>Ne instalimet hidraulike jane perfshire</t>
  </si>
  <si>
    <t xml:space="preserve">kaseta WC </t>
  </si>
  <si>
    <t>Diferenca punime ngrohje ( kontrate 1542.5  - realizim 706.19 )</t>
  </si>
  <si>
    <t>euro</t>
  </si>
  <si>
    <t>Shpenzimet e mane 8 %</t>
  </si>
  <si>
    <t xml:space="preserve">Diferenca   </t>
  </si>
  <si>
    <t>Fitimi e mane 7 %</t>
  </si>
  <si>
    <t>Diferenca per tu dhene klieniti</t>
  </si>
  <si>
    <t>T.V.SH. 20 %</t>
  </si>
  <si>
    <t>Stafa bideje</t>
  </si>
  <si>
    <t>SHUMA</t>
  </si>
  <si>
    <t>Klienti ka dhene doreheqje nuk do e marre vilen</t>
  </si>
  <si>
    <t>wc</t>
  </si>
  <si>
    <t>lavam</t>
  </si>
  <si>
    <t>bide</t>
  </si>
  <si>
    <t>pllake</t>
  </si>
  <si>
    <t>vaske</t>
  </si>
  <si>
    <t>Germim bazamenti toke e zakonshme + transport dheu me makineri jashte kantjerit</t>
  </si>
  <si>
    <t>Shtrese betoni niveluese, M-150 nen pllake (2x10 cm per hidroizolimin)</t>
  </si>
  <si>
    <t>Suvatim soleta, llaç M-25 me fino</t>
  </si>
  <si>
    <t>Suvatim mure te brendeshme, llaç M-25 me fino</t>
  </si>
  <si>
    <t>Lyerje mure + tavane me boje hidromat veteajroses</t>
  </si>
  <si>
    <t>Shtrese hidroizolim ulluku me material dy komponentesh</t>
  </si>
  <si>
    <t>Shtrese lluster ne ulluku me material dy komponentesh</t>
  </si>
  <si>
    <t>Hidroizolim  mureve vertikale te podrumit (me 1 kk + prajmer)</t>
  </si>
  <si>
    <t>Shtrese lluster çimento, niveluese + gazo beton 4+4 cm, t÷8 cm</t>
  </si>
  <si>
    <t>F. Vendosje kornize dekorative ne dyer dhe dritare (shpatullime + davancale)</t>
  </si>
  <si>
    <t>Brez, arkitra, kollonçina beton arme, ne muret e tulles, M-200</t>
  </si>
  <si>
    <t>F. Vendosje varanga llamarine + pileta shkarkimi</t>
  </si>
  <si>
    <t>Mbrojtje mure hidroizolimi me gjeotekstil 300 gr/m2 dhe protofon</t>
  </si>
  <si>
    <t>F. Vendosje shtrese pllaka mermeri natyral ne sheshpushime</t>
  </si>
  <si>
    <t xml:space="preserve">F. Vendosje bazamake shkalle mermeri natyral </t>
  </si>
  <si>
    <t>F.V. pragje mermeri, shkalle mermeri te jashtme, kapuç ne veranda artificial + plintuesa</t>
  </si>
  <si>
    <t>F. Vendosje plintues mermeri natyral per shkallen,  h=8 cm</t>
  </si>
  <si>
    <t>Veshje mure podrumi me karton gips + termoizolim me lesh guri</t>
  </si>
  <si>
    <t>Sistem kapot fasade + grafiato,  t=5 cm, nen kuoten 0.7 m (me polisterol dow)</t>
  </si>
  <si>
    <t>Sistem kapot fasade + grafiato,  t=5 cm, mbi kuoten 0.7 m (me polisterol normal)</t>
  </si>
  <si>
    <t xml:space="preserve">Suvatim i jashtem fasade (ne hyrje + veranda) + grafiato </t>
  </si>
  <si>
    <t>F. Vendosje dyer ballkoni, dritare PVC, dopio xham (6 mm xham termik + 4 mm xham i zakonshem)</t>
  </si>
  <si>
    <t>F.Vendosje Davancale dritare mermeri natryral te brendshme</t>
  </si>
  <si>
    <t xml:space="preserve">F. Vendosje kangjella ne ballkone, vernda dhe ne shkalle te brendshme </t>
  </si>
  <si>
    <t>Lyerje e kornizes se catise dhe daljeve dekorative ne fasade</t>
  </si>
  <si>
    <r>
      <t>Shuma  A  (1</t>
    </r>
    <r>
      <rPr>
        <b/>
        <sz val="9"/>
        <color rgb="FF002060"/>
        <rFont val="Calibri"/>
        <family val="2"/>
      </rPr>
      <t>÷</t>
    </r>
    <r>
      <rPr>
        <b/>
        <sz val="9"/>
        <color rgb="FF002060"/>
        <rFont val="Calibri"/>
        <family val="2"/>
        <scheme val="minor"/>
      </rPr>
      <t>9)</t>
    </r>
  </si>
  <si>
    <t>m3</t>
  </si>
  <si>
    <t>B.  PUNIME ELEKTRIKE</t>
  </si>
  <si>
    <t>A.  Instalimet Elektro -Telefonike</t>
  </si>
  <si>
    <t>F.Vendosje kuti shperndarese</t>
  </si>
  <si>
    <r>
      <t xml:space="preserve">F.Vendosje tuba PVC Elastik i lehte </t>
    </r>
    <r>
      <rPr>
        <sz val="9"/>
        <rFont val="Calibri"/>
        <family val="2"/>
      </rPr>
      <t>Ø</t>
    </r>
    <r>
      <rPr>
        <sz val="8.1"/>
        <rFont val="Calibri"/>
        <family val="2"/>
      </rPr>
      <t xml:space="preserve"> 25 mm</t>
    </r>
  </si>
  <si>
    <r>
      <t xml:space="preserve">F.Vendosje tuba PVC Elastik i lehte </t>
    </r>
    <r>
      <rPr>
        <sz val="9"/>
        <rFont val="Calibri"/>
        <family val="2"/>
      </rPr>
      <t>Ø</t>
    </r>
    <r>
      <rPr>
        <sz val="8.1"/>
        <rFont val="Calibri"/>
        <family val="2"/>
      </rPr>
      <t xml:space="preserve"> 20 mm</t>
    </r>
  </si>
  <si>
    <t>Kabell bakri FROR 3x 1.5 mm2</t>
  </si>
  <si>
    <t>Kabell bakri FROR 3x2.5 mm2</t>
  </si>
  <si>
    <t>Kabell bakri FG7OR 5x16 mm2</t>
  </si>
  <si>
    <t>Patch Panel FTP RJ45 Cat6 24 Porta</t>
  </si>
  <si>
    <t>Rack 12 HU 600x450 mm Wall Mounted</t>
  </si>
  <si>
    <t>Çeles ndriçimi 10A, komplet me kuti dhe kapak</t>
  </si>
  <si>
    <t>Çeles ndriçimi Deviat  10A, komplet me kuti dhe kapak</t>
  </si>
  <si>
    <t>Çeles ndricimi kryqezat 10A, komplet me kuti dhe kapak</t>
  </si>
  <si>
    <t>Prize shuko 16A/250W, komplet me kuti dhe kapak</t>
  </si>
  <si>
    <t>Prize telefoni/Data RJ45 Cat 5e FTP,  komplet me kuti dhe kapak</t>
  </si>
  <si>
    <t>Prize televizori fundore TV,  komplet me kuti dhe kapak</t>
  </si>
  <si>
    <t>Switch 24 Porta 10/100 Mbps</t>
  </si>
  <si>
    <t>Panel Elektrik, komplet</t>
  </si>
  <si>
    <t xml:space="preserve">Elektroda tokezimi 1.5 ml kryq hekur i zinkuar </t>
  </si>
  <si>
    <r>
      <t xml:space="preserve">Shufer tokezimi </t>
    </r>
    <r>
      <rPr>
        <sz val="9"/>
        <rFont val="Calibri"/>
        <family val="2"/>
      </rPr>
      <t>Ø 10 mm, hekur i zinkuar ne te ngrohte</t>
    </r>
  </si>
  <si>
    <t>Shtiza per pritjen e goditjeve Atmosferike 1 ml</t>
  </si>
  <si>
    <t>Shuma A</t>
  </si>
  <si>
    <t>Shuma B</t>
  </si>
  <si>
    <t>B. Impianti I Tokezimit dhe Mbrojtjes nga Shkarkimet Atmosferike</t>
  </si>
  <si>
    <t>Shuma  B  (A+B)</t>
  </si>
  <si>
    <t>C.  PUNIME MEKANIKE</t>
  </si>
  <si>
    <t>Furnizim, vendosje WC</t>
  </si>
  <si>
    <t>Furnizim, vendosje bide</t>
  </si>
  <si>
    <t>Furnizim, vendosje lavaman</t>
  </si>
  <si>
    <t>Shuma C</t>
  </si>
  <si>
    <t>Furnizim, vendosje vaske</t>
  </si>
  <si>
    <t>A.  Sistemi I shkarkimit te ujrave te zeza</t>
  </si>
  <si>
    <t>FV tube plasmasi pp P=6 ATM D=110</t>
  </si>
  <si>
    <t>FV tube plasmasi pp P=6 ATM D=75</t>
  </si>
  <si>
    <t>FV tube plasmasi pp P=6 ATM D=40, 50</t>
  </si>
  <si>
    <t>FV pjese pastrimi dn 110</t>
  </si>
  <si>
    <t>B.  Furnizimi me uje sanitar</t>
  </si>
  <si>
    <t xml:space="preserve">FV tuba celiku te zinguar te filetuar d=(33.7x2.35) 1˝    </t>
  </si>
  <si>
    <t xml:space="preserve">FV tube polietileni PE dn 16x2 me kemishe mbrojtese    </t>
  </si>
  <si>
    <t>FV valvol moskthimi bronxi</t>
  </si>
  <si>
    <t>FV reduktor presioni 1'' per P=3-4 bar (me manometer)</t>
  </si>
  <si>
    <t xml:space="preserve">FV tuba celiku te zinguar te filetuar d=(26.9x1.51) 3/4˝    </t>
  </si>
  <si>
    <t xml:space="preserve">FV tuba celiku te zinguar te filetuar d=(21.3x1.18) 1/2˝    </t>
  </si>
  <si>
    <t xml:space="preserve">FV tube polietileni PE dn 18x2 me kemishe mbrojtese    </t>
  </si>
  <si>
    <r>
      <t xml:space="preserve">FV kolektor 3/4  + minisaracineske me 3 </t>
    </r>
    <r>
      <rPr>
        <sz val="9"/>
        <rFont val="Calibri"/>
        <family val="2"/>
      </rPr>
      <t>÷</t>
    </r>
    <r>
      <rPr>
        <sz val="8.1"/>
        <rFont val="Calibri"/>
        <family val="2"/>
      </rPr>
      <t xml:space="preserve"> 7 </t>
    </r>
    <r>
      <rPr>
        <sz val="9"/>
        <rFont val="Calibri"/>
        <family val="2"/>
        <scheme val="minor"/>
      </rPr>
      <t xml:space="preserve">dalje </t>
    </r>
  </si>
  <si>
    <t>FV valvola me sfere 1''</t>
  </si>
  <si>
    <t>C.  Sistemi i Ventilimit</t>
  </si>
  <si>
    <t xml:space="preserve">FV tube plasmasi UPVC P=6 ATM per ventilim D=125 </t>
  </si>
  <si>
    <t>FV rekorderi tube plasmasi UPVC P=6 ATM D=125</t>
  </si>
  <si>
    <t>FV tube plastmasi PPR dn 32</t>
  </si>
  <si>
    <t>FV rekorderi per tube plastmasi PPR dn 32</t>
  </si>
  <si>
    <t>Furnizim, vendosje pjate dushi + salishent</t>
  </si>
  <si>
    <t>Shuma E</t>
  </si>
  <si>
    <t>Date 02.02.2016</t>
  </si>
  <si>
    <t xml:space="preserve">PREVENTIV PUNIMESH - VILAT ZONA B3 </t>
  </si>
  <si>
    <t>D. Furnizimi I jashtem me Uje Sanitar</t>
  </si>
  <si>
    <t>E. Pajisjet sanitare</t>
  </si>
  <si>
    <r>
      <t>Shuma  C  (A</t>
    </r>
    <r>
      <rPr>
        <b/>
        <sz val="9"/>
        <color rgb="FF002060"/>
        <rFont val="Calibri"/>
        <family val="2"/>
      </rPr>
      <t>÷E</t>
    </r>
    <r>
      <rPr>
        <b/>
        <sz val="9"/>
        <color rgb="FF002060"/>
        <rFont val="Calibri"/>
        <family val="2"/>
        <scheme val="minor"/>
      </rPr>
      <t>)</t>
    </r>
  </si>
  <si>
    <t xml:space="preserve">Ndertim çatie me konstruksion druri, shtrese derrase, polisteren, hidroizolim, avull izoluese, mbulese me tjegulla </t>
  </si>
  <si>
    <t>Patinim mure + tavane gipsi</t>
  </si>
  <si>
    <t>Hidroizolim  nen pllaken e themelit   (me 1 kk + prajmer)</t>
  </si>
  <si>
    <t xml:space="preserve">Siperfaqe totale ndertimi   1037  m² </t>
  </si>
  <si>
    <t xml:space="preserve">Beton pllake M-250 </t>
  </si>
  <si>
    <t>A.  PUNIME PRISHJE (NESE KA OBJEKT EKZISTUES)</t>
  </si>
  <si>
    <t>B.  PUNIME NDERTIMI</t>
  </si>
  <si>
    <t>NR</t>
  </si>
  <si>
    <t xml:space="preserve">Nr. Analizes/Manuali </t>
  </si>
  <si>
    <t>SHUMA A</t>
  </si>
  <si>
    <t>2. PUNIME BETON ARME</t>
  </si>
  <si>
    <t>…</t>
  </si>
  <si>
    <t>4. PUNIME ÇATIJE OSE TARACE</t>
  </si>
  <si>
    <r>
      <t>SHUMA  B  (1</t>
    </r>
    <r>
      <rPr>
        <b/>
        <sz val="9"/>
        <color rgb="FFFF0000"/>
        <rFont val="Calibri"/>
        <family val="2"/>
      </rPr>
      <t>÷8</t>
    </r>
    <r>
      <rPr>
        <b/>
        <sz val="9"/>
        <color rgb="FFFF0000"/>
        <rFont val="Calibri"/>
        <family val="2"/>
        <scheme val="minor"/>
      </rPr>
      <t>)</t>
    </r>
  </si>
  <si>
    <t>C.  PUNIME ELEKTRIKE</t>
  </si>
  <si>
    <t>SHUMA  C</t>
  </si>
  <si>
    <t xml:space="preserve">D.  PUNIME MEKANIKE </t>
  </si>
  <si>
    <t>2. PUNIME MN Z (MBROJTJA NGA ZJARRI )</t>
  </si>
  <si>
    <t>E.  PUNIME HIDRAULIKE</t>
  </si>
  <si>
    <t>F.  PUNIME HIDRAULIKE</t>
  </si>
  <si>
    <t>1.PUNIME HVAC (NGROHJE-VENTILIM)</t>
  </si>
  <si>
    <t>SHUMA  D</t>
  </si>
  <si>
    <t>SHUMA E</t>
  </si>
  <si>
    <t>SHUMA F</t>
  </si>
  <si>
    <r>
      <t>SHUMA  D  (1</t>
    </r>
    <r>
      <rPr>
        <b/>
        <sz val="9"/>
        <color rgb="FFFF0000"/>
        <rFont val="Calibri"/>
        <family val="2"/>
      </rPr>
      <t>÷2</t>
    </r>
    <r>
      <rPr>
        <b/>
        <sz val="9"/>
        <color rgb="FFFF0000"/>
        <rFont val="Calibri"/>
        <family val="2"/>
        <scheme val="minor"/>
      </rPr>
      <t>)</t>
    </r>
  </si>
  <si>
    <t>G.  PUNIME PISHINE</t>
  </si>
  <si>
    <t>SHUMA G</t>
  </si>
  <si>
    <t>G.  PUNIME MUR RRETHUES</t>
  </si>
  <si>
    <t>H.  PUNIME MUR RRETHUES</t>
  </si>
  <si>
    <t>SHUMA H</t>
  </si>
  <si>
    <t>Fond rezerve 3 %-5%</t>
  </si>
  <si>
    <t>TOTAL A+B+C+D+E+F+G</t>
  </si>
  <si>
    <t xml:space="preserve">F.  PUNIME SISTEMIMI ( te ndryshme si rruge, sheshe rekreacione etj) </t>
  </si>
  <si>
    <t>( muri rrethues dhe pishina jane opsionale ne varesi te kerkeses)</t>
  </si>
  <si>
    <t xml:space="preserve">F.  PUNIME SISTEMIMI ( te ndryshme rruge sheshe etj ) </t>
  </si>
  <si>
    <t>TOTAL A+B+C+D+E+F</t>
  </si>
  <si>
    <t>TOTAL A+B+C+D+E+F+G+H</t>
  </si>
  <si>
    <t>PREVENTIV PUNIMESH - Leje ndertimi per godina banimi dhe sherbimi mbi 250m2</t>
  </si>
  <si>
    <t>PREVENTIV PUNIMESH - Leje ndertimi per godina banimi dhe sherbimi-  deri ne 250m2 me mur rrethues dhe pishine.</t>
  </si>
  <si>
    <t>PREVENTIV PUNIMESH - Leje ndertimi per godina industriale  deri ne 250m2 me mur rrethues dhe pishine.</t>
  </si>
  <si>
    <t xml:space="preserve">SHUMA G </t>
  </si>
  <si>
    <t>G. (F. V  ASHENSORE)</t>
  </si>
  <si>
    <t>A.  PUNIME PRISHJE</t>
  </si>
  <si>
    <t>TOTAL A+B+C+D+E</t>
  </si>
  <si>
    <t>PREVENTIV PUNIMESH - Leje ndertimi per rikonstruksion</t>
  </si>
  <si>
    <t>PREVENTIV PUNIMESH - Leje ndertimi per rikonstruksion dhe shtesa ( kati ose anesore)</t>
  </si>
  <si>
    <t xml:space="preserve">SHUMA  B  </t>
  </si>
  <si>
    <t>D.  PUNIME ELEKTRIKE</t>
  </si>
  <si>
    <t xml:space="preserve">E.  PUNIME MEKANIKE </t>
  </si>
  <si>
    <r>
      <t>SHUMA E  (1</t>
    </r>
    <r>
      <rPr>
        <b/>
        <sz val="9"/>
        <color rgb="FFFF0000"/>
        <rFont val="Calibri"/>
        <family val="2"/>
      </rPr>
      <t>÷2</t>
    </r>
    <r>
      <rPr>
        <b/>
        <sz val="9"/>
        <color rgb="FFFF0000"/>
        <rFont val="Calibri"/>
        <family val="2"/>
        <scheme val="minor"/>
      </rPr>
      <t>)</t>
    </r>
  </si>
  <si>
    <t>(Te gjitha zerat e punimeve duhet te jene ne perputhje me projektin qe I bashkelidhet kerkeses)</t>
  </si>
  <si>
    <t>(Te gjitha zerat e punimeve ne preventiv duhet te jene ne perputhje me projektin qe I bashkelidhet kerkeses)</t>
  </si>
  <si>
    <t>( muri rrethues  opsional ne varesi te kerkeses)</t>
  </si>
  <si>
    <t>8. PUNIME TE NDRYSHME…( te parashikuara ne projekt)</t>
  </si>
  <si>
    <t>8. PUNIME TE NDRYSHME…..(te parashikuara ne projekt)</t>
  </si>
  <si>
    <t>8. PUNIME TE NDRYSHMe … ( te parashikuara ne projekt)</t>
  </si>
  <si>
    <t xml:space="preserve"> PUNIME TE NDRYSHME ( te parashikuara ne projekt)</t>
  </si>
  <si>
    <t>B.  PUNIME TE NDRYSHME RIKONSTRUKSIONI (te parashikuara ne projekt)</t>
  </si>
  <si>
    <t>C.  PUNIME NDERTIMI I RI (SHTESA - te parashikuera ne projekt)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</si>
</sst>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 * #,##0.00_)\ [$€-1]_ ;_ * \(#,##0.00\)\ [$€-1]_ ;_ * &quot;-&quot;??_)\ [$€-1]_ ;_ @_ "/>
    <numFmt numFmtId="166" formatCode="0.0"/>
    <numFmt numFmtId="167" formatCode="_(* #,##0_);_(* \(#,##0\);_(* &quot;-&quot;??_);_(@_)"/>
  </numFmts>
  <fonts count="4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u/>
      <sz val="9"/>
      <color theme="3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760000"/>
      <name val="Calibri"/>
      <family val="2"/>
      <scheme val="minor"/>
    </font>
    <font>
      <b/>
      <sz val="9"/>
      <color indexed="62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Albertus Extra Bold"/>
      <family val="2"/>
    </font>
    <font>
      <b/>
      <i/>
      <sz val="14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1"/>
      <color rgb="FFFF0000"/>
      <name val="Albertus Extra Bold"/>
      <family val="2"/>
    </font>
    <font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b/>
      <u/>
      <sz val="14"/>
      <color theme="3"/>
      <name val="Calibri"/>
      <family val="2"/>
      <scheme val="minor"/>
    </font>
    <font>
      <b/>
      <sz val="9"/>
      <color rgb="FF002060"/>
      <name val="Calibri"/>
      <family val="2"/>
    </font>
    <font>
      <sz val="9"/>
      <name val="Calibri"/>
      <family val="2"/>
    </font>
    <font>
      <sz val="8.1"/>
      <name val="Calibri"/>
      <family val="2"/>
    </font>
    <font>
      <b/>
      <sz val="12"/>
      <name val="Calibri"/>
      <family val="2"/>
      <scheme val="minor"/>
    </font>
    <font>
      <b/>
      <sz val="12"/>
      <color theme="6" tint="-0.499984740745262"/>
      <name val="Cambria"/>
      <family val="1"/>
      <scheme val="major"/>
    </font>
    <font>
      <b/>
      <sz val="12"/>
      <color theme="3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0"/>
      <color theme="3"/>
      <name val="Cambria"/>
      <family val="1"/>
      <scheme val="major"/>
    </font>
    <font>
      <b/>
      <sz val="9"/>
      <color rgb="FFFF0000"/>
      <name val="Calibri"/>
      <family val="2"/>
      <scheme val="minor"/>
    </font>
    <font>
      <b/>
      <sz val="9"/>
      <color rgb="FFFF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77111117893"/>
      </left>
      <right style="thin">
        <color indexed="64"/>
      </right>
      <top style="double">
        <color theme="9" tint="-0.249977111117893"/>
      </top>
      <bottom/>
      <diagonal/>
    </border>
    <border>
      <left style="thin">
        <color indexed="64"/>
      </left>
      <right style="double">
        <color theme="9" tint="-0.249977111117893"/>
      </right>
      <top style="double">
        <color theme="9" tint="-0.249977111117893"/>
      </top>
      <bottom/>
      <diagonal/>
    </border>
    <border>
      <left style="double">
        <color theme="9" tint="-0.249977111117893"/>
      </left>
      <right style="double">
        <color theme="9" tint="-0.249977111117893"/>
      </right>
      <top style="double">
        <color theme="9" tint="-0.249977111117893"/>
      </top>
      <bottom/>
      <diagonal/>
    </border>
    <border>
      <left/>
      <right style="double">
        <color theme="9" tint="-0.249977111117893"/>
      </right>
      <top style="double">
        <color theme="9" tint="-0.249977111117893"/>
      </top>
      <bottom/>
      <diagonal/>
    </border>
    <border>
      <left style="double">
        <color theme="9" tint="-0.249977111117893"/>
      </left>
      <right style="thin">
        <color indexed="64"/>
      </right>
      <top/>
      <bottom style="double">
        <color theme="9" tint="-0.249977111117893"/>
      </bottom>
      <diagonal/>
    </border>
    <border>
      <left style="thin">
        <color indexed="64"/>
      </left>
      <right style="double">
        <color theme="9" tint="-0.249977111117893"/>
      </right>
      <top/>
      <bottom style="double">
        <color theme="9" tint="-0.249977111117893"/>
      </bottom>
      <diagonal/>
    </border>
    <border>
      <left style="double">
        <color theme="9" tint="-0.249977111117893"/>
      </left>
      <right style="double">
        <color theme="9" tint="-0.249977111117893"/>
      </right>
      <top/>
      <bottom style="double">
        <color theme="9" tint="-0.249977111117893"/>
      </bottom>
      <diagonal/>
    </border>
    <border>
      <left/>
      <right style="double">
        <color theme="9" tint="-0.249977111117893"/>
      </right>
      <top/>
      <bottom style="double">
        <color theme="9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theme="9" tint="-0.249977111117893"/>
      </left>
      <right/>
      <top style="double">
        <color theme="9" tint="-0.249977111117893"/>
      </top>
      <bottom style="double">
        <color theme="9" tint="-0.249977111117893"/>
      </bottom>
      <diagonal/>
    </border>
    <border>
      <left/>
      <right/>
      <top style="double">
        <color theme="9" tint="-0.249977111117893"/>
      </top>
      <bottom style="double">
        <color theme="9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thin">
        <color indexed="64"/>
      </right>
      <top style="double">
        <color rgb="FF3F3F3F"/>
      </top>
      <bottom/>
      <diagonal/>
    </border>
  </borders>
  <cellStyleXfs count="5">
    <xf numFmtId="0" fontId="0" fillId="0" borderId="0"/>
    <xf numFmtId="0" fontId="1" fillId="0" borderId="0"/>
    <xf numFmtId="0" fontId="4" fillId="8" borderId="5" applyNumberFormat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7" fillId="0" borderId="4" xfId="0" applyFont="1" applyBorder="1"/>
    <xf numFmtId="0" fontId="8" fillId="0" borderId="0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/>
    <xf numFmtId="0" fontId="20" fillId="9" borderId="9" xfId="0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 vertical="center"/>
    </xf>
    <xf numFmtId="0" fontId="20" fillId="9" borderId="13" xfId="0" applyFont="1" applyFill="1" applyBorder="1" applyAlignment="1">
      <alignment horizontal="center" vertical="center"/>
    </xf>
    <xf numFmtId="0" fontId="20" fillId="9" borderId="13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14" xfId="0" applyBorder="1"/>
    <xf numFmtId="0" fontId="0" fillId="0" borderId="0" xfId="0" applyBorder="1" applyAlignment="1">
      <alignment horizontal="right"/>
    </xf>
    <xf numFmtId="0" fontId="0" fillId="0" borderId="14" xfId="0" applyFill="1" applyBorder="1"/>
    <xf numFmtId="165" fontId="20" fillId="10" borderId="14" xfId="3" applyNumberFormat="1" applyFont="1" applyFill="1" applyBorder="1"/>
    <xf numFmtId="166" fontId="0" fillId="0" borderId="14" xfId="0" applyNumberFormat="1" applyFill="1" applyBorder="1"/>
    <xf numFmtId="2" fontId="0" fillId="0" borderId="14" xfId="0" applyNumberFormat="1" applyFill="1" applyBorder="1"/>
    <xf numFmtId="43" fontId="20" fillId="10" borderId="14" xfId="3" applyFont="1" applyFill="1" applyBorder="1"/>
    <xf numFmtId="2" fontId="0" fillId="0" borderId="14" xfId="0" applyNumberFormat="1" applyFill="1" applyBorder="1" applyAlignment="1">
      <alignment horizontal="right"/>
    </xf>
    <xf numFmtId="0" fontId="23" fillId="0" borderId="17" xfId="0" applyFont="1" applyBorder="1"/>
    <xf numFmtId="0" fontId="0" fillId="0" borderId="18" xfId="0" applyBorder="1" applyAlignment="1">
      <alignment horizontal="right"/>
    </xf>
    <xf numFmtId="0" fontId="24" fillId="0" borderId="0" xfId="0" applyFont="1"/>
    <xf numFmtId="0" fontId="24" fillId="0" borderId="0" xfId="0" applyFont="1" applyFill="1" applyBorder="1"/>
    <xf numFmtId="0" fontId="26" fillId="0" borderId="0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165" fontId="22" fillId="9" borderId="19" xfId="3" applyNumberFormat="1" applyFont="1" applyFill="1" applyBorder="1"/>
    <xf numFmtId="0" fontId="24" fillId="0" borderId="0" xfId="0" applyFont="1" applyAlignment="1">
      <alignment horizontal="right"/>
    </xf>
    <xf numFmtId="0" fontId="1" fillId="0" borderId="14" xfId="0" applyFont="1" applyBorder="1"/>
    <xf numFmtId="0" fontId="1" fillId="0" borderId="0" xfId="0" applyFont="1"/>
    <xf numFmtId="43" fontId="0" fillId="0" borderId="0" xfId="3" applyFont="1"/>
    <xf numFmtId="0" fontId="2" fillId="11" borderId="0" xfId="0" applyFont="1" applyFill="1"/>
    <xf numFmtId="43" fontId="2" fillId="11" borderId="0" xfId="3" applyFont="1" applyFill="1"/>
    <xf numFmtId="0" fontId="27" fillId="0" borderId="17" xfId="0" applyFont="1" applyBorder="1"/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11" borderId="14" xfId="0" applyFill="1" applyBorder="1"/>
    <xf numFmtId="164" fontId="5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28" fillId="0" borderId="0" xfId="0" applyFont="1"/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6" fontId="5" fillId="4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center" vertical="center"/>
    </xf>
    <xf numFmtId="3" fontId="16" fillId="8" borderId="20" xfId="2" applyNumberFormat="1" applyFont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5" fillId="0" borderId="22" xfId="0" applyFont="1" applyBorder="1"/>
    <xf numFmtId="0" fontId="5" fillId="0" borderId="1" xfId="0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43" fontId="5" fillId="4" borderId="0" xfId="0" applyNumberFormat="1" applyFont="1" applyFill="1"/>
    <xf numFmtId="167" fontId="5" fillId="4" borderId="0" xfId="3" applyNumberFormat="1" applyFont="1" applyFill="1"/>
    <xf numFmtId="167" fontId="5" fillId="4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6" fillId="8" borderId="20" xfId="2" applyNumberFormat="1" applyFont="1" applyBorder="1" applyAlignment="1">
      <alignment horizontal="center" vertical="center"/>
    </xf>
    <xf numFmtId="166" fontId="5" fillId="0" borderId="0" xfId="0" applyNumberFormat="1" applyFont="1"/>
    <xf numFmtId="0" fontId="35" fillId="0" borderId="0" xfId="0" applyFont="1" applyBorder="1" applyAlignment="1">
      <alignment horizontal="center" vertical="center"/>
    </xf>
    <xf numFmtId="43" fontId="36" fillId="0" borderId="0" xfId="4" applyFont="1" applyBorder="1" applyAlignment="1">
      <alignment horizontal="center" vertical="center"/>
    </xf>
    <xf numFmtId="43" fontId="37" fillId="0" borderId="0" xfId="4" applyFont="1" applyBorder="1" applyAlignment="1">
      <alignment horizontal="center" vertical="center"/>
    </xf>
    <xf numFmtId="43" fontId="6" fillId="0" borderId="0" xfId="4" applyFont="1" applyBorder="1" applyAlignment="1">
      <alignment horizontal="center" vertical="center"/>
    </xf>
    <xf numFmtId="2" fontId="5" fillId="0" borderId="0" xfId="0" applyNumberFormat="1" applyFont="1"/>
    <xf numFmtId="0" fontId="29" fillId="0" borderId="0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0" xfId="0" applyFont="1" applyBorder="1"/>
    <xf numFmtId="0" fontId="34" fillId="0" borderId="0" xfId="0" applyFont="1" applyBorder="1" applyAlignment="1">
      <alignment vertical="center"/>
    </xf>
    <xf numFmtId="0" fontId="5" fillId="14" borderId="1" xfId="0" applyFont="1" applyFill="1" applyBorder="1"/>
    <xf numFmtId="0" fontId="5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left" vertical="center"/>
    </xf>
    <xf numFmtId="0" fontId="12" fillId="15" borderId="1" xfId="0" applyFont="1" applyFill="1" applyBorder="1" applyAlignment="1">
      <alignment horizontal="center" vertical="center"/>
    </xf>
    <xf numFmtId="0" fontId="38" fillId="15" borderId="1" xfId="0" applyFont="1" applyFill="1" applyBorder="1" applyAlignment="1">
      <alignment horizontal="left" vertical="center"/>
    </xf>
    <xf numFmtId="0" fontId="13" fillId="15" borderId="1" xfId="0" applyFont="1" applyFill="1" applyBorder="1" applyAlignment="1">
      <alignment horizontal="center" vertical="center"/>
    </xf>
    <xf numFmtId="3" fontId="13" fillId="15" borderId="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3" fontId="16" fillId="15" borderId="20" xfId="2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left" vertical="center"/>
    </xf>
    <xf numFmtId="0" fontId="38" fillId="15" borderId="26" xfId="0" applyFont="1" applyFill="1" applyBorder="1" applyAlignment="1">
      <alignment horizontal="left" vertical="center"/>
    </xf>
    <xf numFmtId="0" fontId="9" fillId="15" borderId="26" xfId="0" applyFont="1" applyFill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3" fontId="16" fillId="15" borderId="27" xfId="2" applyNumberFormat="1" applyFont="1" applyFill="1" applyBorder="1" applyAlignment="1">
      <alignment horizontal="center" vertical="center"/>
    </xf>
    <xf numFmtId="3" fontId="16" fillId="4" borderId="1" xfId="2" applyNumberFormat="1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28" fillId="0" borderId="0" xfId="0" applyFont="1" applyBorder="1"/>
    <xf numFmtId="0" fontId="33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9" fillId="0" borderId="0" xfId="0" applyFont="1" applyBorder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left" vertical="center"/>
    </xf>
    <xf numFmtId="0" fontId="10" fillId="7" borderId="24" xfId="0" applyFont="1" applyFill="1" applyBorder="1" applyAlignment="1">
      <alignment horizontal="left" vertical="center"/>
    </xf>
    <xf numFmtId="0" fontId="10" fillId="7" borderId="25" xfId="0" applyFont="1" applyFill="1" applyBorder="1" applyAlignment="1">
      <alignment horizontal="left" vertical="center"/>
    </xf>
    <xf numFmtId="0" fontId="10" fillId="14" borderId="23" xfId="0" applyFont="1" applyFill="1" applyBorder="1" applyAlignment="1">
      <alignment vertical="center"/>
    </xf>
    <xf numFmtId="0" fontId="10" fillId="14" borderId="24" xfId="0" applyFont="1" applyFill="1" applyBorder="1" applyAlignment="1">
      <alignment vertical="center"/>
    </xf>
    <xf numFmtId="0" fontId="10" fillId="14" borderId="25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0" fontId="10" fillId="7" borderId="21" xfId="0" applyFont="1" applyFill="1" applyBorder="1" applyAlignment="1">
      <alignment horizontal="left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9" borderId="15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9" borderId="6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right" vertical="center"/>
    </xf>
    <xf numFmtId="0" fontId="20" fillId="9" borderId="12" xfId="0" applyFont="1" applyFill="1" applyBorder="1" applyAlignment="1">
      <alignment horizontal="right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/>
    </xf>
  </cellXfs>
  <cellStyles count="5">
    <cellStyle name="Check Cell" xfId="2" builtinId="23"/>
    <cellStyle name="Comma" xfId="3" builtinId="3"/>
    <cellStyle name="Comma 2" xfId="4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0</xdr:row>
      <xdr:rowOff>88899</xdr:rowOff>
    </xdr:from>
    <xdr:to>
      <xdr:col>1</xdr:col>
      <xdr:colOff>1313969</xdr:colOff>
      <xdr:row>4</xdr:row>
      <xdr:rowOff>50800</xdr:rowOff>
    </xdr:to>
    <xdr:pic>
      <xdr:nvPicPr>
        <xdr:cNvPr id="2" name="Picture 1" descr="LOGO nr3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67" y="88899"/>
          <a:ext cx="1445202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85725</xdr:rowOff>
    </xdr:from>
    <xdr:to>
      <xdr:col>1</xdr:col>
      <xdr:colOff>3514725</xdr:colOff>
      <xdr:row>6</xdr:row>
      <xdr:rowOff>0</xdr:rowOff>
    </xdr:to>
    <xdr:pic>
      <xdr:nvPicPr>
        <xdr:cNvPr id="3" name="Picture 2" descr="LOGO nr3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85725"/>
          <a:ext cx="2714625" cy="8858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1"/>
  <sheetViews>
    <sheetView topLeftCell="A13" workbookViewId="0">
      <selection activeCell="J31" sqref="J31"/>
    </sheetView>
  </sheetViews>
  <sheetFormatPr defaultRowHeight="12"/>
  <cols>
    <col min="1" max="1" width="4.28515625" style="7" customWidth="1"/>
    <col min="2" max="2" width="18.7109375" style="7" customWidth="1"/>
    <col min="3" max="3" width="63.140625" style="7" customWidth="1"/>
    <col min="4" max="4" width="9.85546875" style="7" customWidth="1"/>
    <col min="5" max="5" width="10.5703125" style="7" customWidth="1"/>
    <col min="6" max="6" width="12.5703125" style="7" customWidth="1"/>
    <col min="7" max="7" width="14.85546875" style="7" customWidth="1"/>
    <col min="8" max="8" width="12.85546875" style="7" bestFit="1" customWidth="1"/>
    <col min="9" max="9" width="14.28515625" style="7" bestFit="1" customWidth="1"/>
    <col min="10" max="16384" width="9.140625" style="7"/>
  </cols>
  <sheetData>
    <row r="1" spans="1:8" s="62" customFormat="1" ht="12.75">
      <c r="A1" s="66"/>
      <c r="B1" s="66"/>
      <c r="C1" s="66"/>
      <c r="D1" s="66"/>
      <c r="E1" s="66"/>
      <c r="F1" s="66"/>
      <c r="G1" s="69"/>
      <c r="H1" s="66"/>
    </row>
    <row r="2" spans="1:8" s="62" customFormat="1">
      <c r="A2" s="66"/>
      <c r="B2" s="66"/>
      <c r="C2" s="66"/>
      <c r="D2" s="66"/>
      <c r="E2" s="66"/>
      <c r="F2" s="66"/>
      <c r="G2" s="67"/>
      <c r="H2" s="66"/>
    </row>
    <row r="3" spans="1:8">
      <c r="A3" s="6"/>
      <c r="B3" s="6"/>
      <c r="C3" s="6"/>
      <c r="D3" s="6"/>
      <c r="E3" s="6"/>
      <c r="F3" s="6"/>
      <c r="G3" s="6"/>
      <c r="H3" s="6"/>
    </row>
    <row r="4" spans="1:8" ht="18.75">
      <c r="A4" s="6"/>
      <c r="B4" s="136" t="s">
        <v>258</v>
      </c>
      <c r="C4" s="136"/>
      <c r="D4" s="136"/>
      <c r="E4" s="136"/>
      <c r="F4" s="136"/>
      <c r="G4" s="136"/>
      <c r="H4" s="136"/>
    </row>
    <row r="5" spans="1:8" ht="18.75">
      <c r="A5" s="129"/>
      <c r="B5" s="96"/>
      <c r="C5" s="96" t="s">
        <v>263</v>
      </c>
      <c r="D5" s="96"/>
      <c r="E5" s="96"/>
      <c r="F5" s="96"/>
      <c r="G5" s="96"/>
      <c r="H5" s="96"/>
    </row>
    <row r="6" spans="1:8">
      <c r="A6" s="6"/>
      <c r="B6" s="57"/>
      <c r="C6" s="57"/>
      <c r="D6" s="57"/>
      <c r="E6" s="57"/>
      <c r="F6" s="57"/>
      <c r="G6" s="57"/>
      <c r="H6" s="6"/>
    </row>
    <row r="7" spans="1:8" ht="15.75">
      <c r="A7" s="6"/>
      <c r="B7" s="101"/>
      <c r="C7" s="102"/>
      <c r="D7" s="91"/>
      <c r="E7" s="92"/>
      <c r="F7" s="93"/>
      <c r="G7" s="94"/>
      <c r="H7" s="6"/>
    </row>
    <row r="8" spans="1:8" ht="18.75" customHeight="1">
      <c r="A8" s="99" t="s">
        <v>220</v>
      </c>
      <c r="B8" s="97" t="s">
        <v>221</v>
      </c>
      <c r="C8" s="97" t="s">
        <v>8</v>
      </c>
      <c r="D8" s="97" t="s">
        <v>9</v>
      </c>
      <c r="E8" s="97" t="s">
        <v>10</v>
      </c>
      <c r="F8" s="97" t="s">
        <v>11</v>
      </c>
      <c r="G8" s="97" t="s">
        <v>12</v>
      </c>
    </row>
    <row r="9" spans="1:8" ht="18.75" customHeight="1">
      <c r="A9" s="103"/>
      <c r="B9" s="147" t="s">
        <v>255</v>
      </c>
      <c r="C9" s="147"/>
      <c r="D9" s="147"/>
      <c r="E9" s="147"/>
      <c r="F9" s="147"/>
      <c r="G9" s="147"/>
    </row>
    <row r="10" spans="1:8" ht="12.75" customHeight="1">
      <c r="A10" s="99">
        <v>1</v>
      </c>
      <c r="B10" s="98"/>
      <c r="C10" s="98"/>
      <c r="D10" s="98"/>
      <c r="E10" s="98"/>
      <c r="F10" s="98"/>
      <c r="G10" s="98"/>
    </row>
    <row r="11" spans="1:8" ht="12.75" customHeight="1">
      <c r="A11" s="99">
        <v>2</v>
      </c>
      <c r="B11" s="98"/>
      <c r="C11" s="98"/>
      <c r="D11" s="98"/>
      <c r="E11" s="98"/>
      <c r="F11" s="98"/>
      <c r="G11" s="98"/>
    </row>
    <row r="12" spans="1:8" ht="12.75" customHeight="1" thickBot="1">
      <c r="A12" s="104" t="s">
        <v>224</v>
      </c>
      <c r="B12" s="13"/>
      <c r="C12" s="13"/>
      <c r="D12" s="13"/>
      <c r="E12" s="13"/>
      <c r="F12" s="13"/>
      <c r="G12" s="13"/>
    </row>
    <row r="13" spans="1:8" ht="13.5" thickTop="1" thickBot="1">
      <c r="A13" s="99"/>
      <c r="B13" s="2"/>
      <c r="C13" s="108" t="s">
        <v>222</v>
      </c>
      <c r="D13" s="113" t="s">
        <v>1</v>
      </c>
      <c r="E13" s="112"/>
      <c r="F13" s="112"/>
      <c r="G13" s="114">
        <f>G10+G11+G12</f>
        <v>0</v>
      </c>
    </row>
    <row r="14" spans="1:8" ht="18" customHeight="1" thickTop="1">
      <c r="A14" s="103"/>
      <c r="B14" s="144" t="s">
        <v>270</v>
      </c>
      <c r="C14" s="145"/>
      <c r="D14" s="145"/>
      <c r="E14" s="145"/>
      <c r="F14" s="145"/>
      <c r="G14" s="146"/>
    </row>
    <row r="15" spans="1:8">
      <c r="A15" s="99">
        <v>1</v>
      </c>
      <c r="B15" s="4"/>
      <c r="C15" s="1"/>
      <c r="D15" s="2"/>
      <c r="E15" s="68"/>
      <c r="F15" s="20"/>
      <c r="G15" s="20"/>
    </row>
    <row r="16" spans="1:8">
      <c r="A16" s="99">
        <v>2</v>
      </c>
      <c r="B16" s="4"/>
      <c r="C16" s="11"/>
      <c r="D16" s="2"/>
      <c r="E16" s="68"/>
      <c r="F16" s="20"/>
      <c r="G16" s="20"/>
    </row>
    <row r="17" spans="1:10">
      <c r="A17" s="105" t="s">
        <v>224</v>
      </c>
      <c r="B17" s="4"/>
      <c r="C17" s="1"/>
      <c r="D17" s="2"/>
      <c r="E17" s="79"/>
      <c r="F17" s="20"/>
      <c r="G17" s="20"/>
    </row>
    <row r="18" spans="1:10">
      <c r="A18" s="99"/>
      <c r="B18" s="115"/>
      <c r="C18" s="108" t="s">
        <v>259</v>
      </c>
      <c r="D18" s="109" t="s">
        <v>1</v>
      </c>
      <c r="E18" s="107"/>
      <c r="F18" s="107"/>
      <c r="G18" s="110"/>
    </row>
    <row r="19" spans="1:10" ht="21.75" customHeight="1">
      <c r="A19" s="103"/>
      <c r="B19" s="144" t="s">
        <v>271</v>
      </c>
      <c r="C19" s="145"/>
      <c r="D19" s="145"/>
      <c r="E19" s="145"/>
      <c r="F19" s="145"/>
      <c r="G19" s="146"/>
    </row>
    <row r="20" spans="1:10">
      <c r="A20" s="99">
        <v>1</v>
      </c>
      <c r="B20" s="4"/>
      <c r="C20" s="1"/>
      <c r="D20" s="2"/>
      <c r="E20" s="68"/>
      <c r="F20" s="20"/>
      <c r="G20" s="20"/>
    </row>
    <row r="21" spans="1:10">
      <c r="A21" s="99">
        <v>2</v>
      </c>
      <c r="B21" s="4"/>
      <c r="C21" s="11"/>
      <c r="D21" s="2"/>
      <c r="E21" s="68"/>
      <c r="F21" s="20"/>
      <c r="G21" s="20"/>
    </row>
    <row r="22" spans="1:10">
      <c r="A22" s="105" t="s">
        <v>224</v>
      </c>
      <c r="B22" s="4"/>
      <c r="C22" s="1"/>
      <c r="D22" s="2"/>
      <c r="E22" s="79"/>
      <c r="F22" s="20"/>
      <c r="G22" s="20"/>
    </row>
    <row r="23" spans="1:10">
      <c r="A23" s="99"/>
      <c r="B23" s="115"/>
      <c r="C23" s="108" t="s">
        <v>228</v>
      </c>
      <c r="D23" s="109" t="s">
        <v>1</v>
      </c>
      <c r="E23" s="107"/>
      <c r="F23" s="107"/>
      <c r="G23" s="110"/>
    </row>
    <row r="24" spans="1:10">
      <c r="A24" s="99"/>
      <c r="B24" s="148" t="s">
        <v>260</v>
      </c>
      <c r="C24" s="149"/>
      <c r="D24" s="149"/>
      <c r="E24" s="149"/>
      <c r="F24" s="149"/>
      <c r="G24" s="150"/>
    </row>
    <row r="25" spans="1:10">
      <c r="A25" s="99">
        <v>1</v>
      </c>
      <c r="B25" s="4"/>
      <c r="C25" s="1"/>
      <c r="D25" s="2"/>
      <c r="E25" s="79"/>
      <c r="F25" s="20"/>
      <c r="G25" s="20"/>
      <c r="H25" s="95"/>
    </row>
    <row r="26" spans="1:10">
      <c r="A26" s="99">
        <v>2</v>
      </c>
      <c r="B26" s="4"/>
      <c r="C26" s="1"/>
      <c r="D26" s="2"/>
      <c r="E26" s="68"/>
      <c r="F26" s="20"/>
      <c r="G26" s="20"/>
      <c r="H26" s="95"/>
    </row>
    <row r="27" spans="1:10" s="15" customFormat="1">
      <c r="A27" s="105" t="s">
        <v>224</v>
      </c>
      <c r="B27" s="4"/>
      <c r="C27" s="1"/>
      <c r="D27" s="2"/>
      <c r="E27" s="68"/>
      <c r="F27" s="20"/>
      <c r="G27" s="20"/>
      <c r="H27" s="95"/>
      <c r="I27" s="7"/>
      <c r="J27" s="7"/>
    </row>
    <row r="28" spans="1:10">
      <c r="A28" s="99"/>
      <c r="B28" s="115"/>
      <c r="C28" s="108" t="s">
        <v>234</v>
      </c>
      <c r="D28" s="109" t="s">
        <v>1</v>
      </c>
      <c r="E28" s="107"/>
      <c r="F28" s="107"/>
      <c r="G28" s="110"/>
    </row>
    <row r="29" spans="1:10">
      <c r="A29" s="99"/>
      <c r="B29" s="148" t="s">
        <v>261</v>
      </c>
      <c r="C29" s="149"/>
      <c r="D29" s="149"/>
      <c r="E29" s="149"/>
      <c r="F29" s="149"/>
      <c r="G29" s="150"/>
    </row>
    <row r="30" spans="1:10">
      <c r="A30" s="99"/>
      <c r="B30" s="137" t="s">
        <v>233</v>
      </c>
      <c r="C30" s="138"/>
      <c r="D30" s="138"/>
      <c r="E30" s="138"/>
      <c r="F30" s="138"/>
      <c r="G30" s="139"/>
    </row>
    <row r="31" spans="1:10">
      <c r="A31" s="99">
        <v>1</v>
      </c>
      <c r="B31" s="4"/>
      <c r="C31" s="1"/>
      <c r="D31" s="2"/>
      <c r="E31" s="68"/>
      <c r="F31" s="20"/>
      <c r="G31" s="20"/>
    </row>
    <row r="32" spans="1:10">
      <c r="A32" s="99">
        <v>2</v>
      </c>
      <c r="B32" s="4"/>
      <c r="C32" s="1"/>
      <c r="D32" s="2"/>
      <c r="E32" s="68"/>
      <c r="F32" s="20"/>
      <c r="G32" s="20"/>
    </row>
    <row r="33" spans="1:10" ht="12.75" thickBot="1">
      <c r="A33" s="105" t="s">
        <v>224</v>
      </c>
      <c r="B33" s="4"/>
      <c r="C33" s="1"/>
      <c r="D33" s="2"/>
      <c r="E33" s="68"/>
      <c r="F33" s="20"/>
      <c r="G33" s="20"/>
    </row>
    <row r="34" spans="1:10" ht="13.5" thickTop="1" thickBot="1">
      <c r="A34" s="99"/>
      <c r="B34" s="2"/>
      <c r="C34" s="106" t="s">
        <v>15</v>
      </c>
      <c r="D34" s="13" t="s">
        <v>1</v>
      </c>
      <c r="E34" s="2"/>
      <c r="F34" s="2"/>
      <c r="G34" s="89">
        <f>SUM(G31:G33)</f>
        <v>0</v>
      </c>
    </row>
    <row r="35" spans="1:10" ht="12.75" thickTop="1">
      <c r="A35" s="99"/>
      <c r="B35" s="140" t="s">
        <v>230</v>
      </c>
      <c r="C35" s="140"/>
      <c r="D35" s="140"/>
      <c r="E35" s="140"/>
      <c r="F35" s="140"/>
      <c r="G35" s="140"/>
      <c r="H35" s="90"/>
    </row>
    <row r="36" spans="1:10">
      <c r="A36" s="99">
        <v>1</v>
      </c>
      <c r="B36" s="4"/>
      <c r="C36" s="1"/>
      <c r="D36" s="2"/>
      <c r="E36" s="68"/>
      <c r="F36" s="20"/>
      <c r="G36" s="20"/>
      <c r="H36" s="90"/>
    </row>
    <row r="37" spans="1:10">
      <c r="A37" s="99">
        <v>2</v>
      </c>
      <c r="B37" s="4"/>
      <c r="C37" s="1"/>
      <c r="D37" s="2"/>
      <c r="E37" s="68"/>
      <c r="F37" s="20"/>
      <c r="G37" s="20"/>
      <c r="H37" s="90"/>
    </row>
    <row r="38" spans="1:10" ht="12.75" thickBot="1">
      <c r="A38" s="105" t="s">
        <v>224</v>
      </c>
      <c r="B38" s="4"/>
      <c r="C38" s="1"/>
      <c r="D38" s="2"/>
      <c r="E38" s="68"/>
      <c r="F38" s="20"/>
      <c r="G38" s="20"/>
      <c r="H38" s="90"/>
    </row>
    <row r="39" spans="1:10" ht="13.5" thickTop="1" thickBot="1">
      <c r="A39" s="99"/>
      <c r="B39" s="2"/>
      <c r="C39" s="106" t="s">
        <v>16</v>
      </c>
      <c r="D39" s="13" t="s">
        <v>1</v>
      </c>
      <c r="E39" s="2"/>
      <c r="F39" s="2"/>
      <c r="G39" s="89">
        <f>SUM(G36:G38)</f>
        <v>0</v>
      </c>
    </row>
    <row r="40" spans="1:10" ht="12.75" thickTop="1">
      <c r="A40" s="99"/>
      <c r="B40" s="111"/>
      <c r="C40" s="108" t="s">
        <v>262</v>
      </c>
      <c r="D40" s="109" t="s">
        <v>1</v>
      </c>
      <c r="E40" s="107"/>
      <c r="F40" s="107"/>
      <c r="G40" s="110"/>
    </row>
    <row r="41" spans="1:10">
      <c r="A41" s="99"/>
      <c r="B41" s="141" t="s">
        <v>232</v>
      </c>
      <c r="C41" s="142"/>
      <c r="D41" s="142"/>
      <c r="E41" s="142"/>
      <c r="F41" s="142"/>
      <c r="G41" s="143"/>
    </row>
    <row r="42" spans="1:10" s="64" customFormat="1">
      <c r="A42" s="99">
        <v>1</v>
      </c>
      <c r="B42" s="4"/>
      <c r="C42" s="1"/>
      <c r="D42" s="2"/>
      <c r="E42" s="68"/>
      <c r="F42" s="20"/>
      <c r="G42" s="20"/>
      <c r="I42" s="7"/>
      <c r="J42" s="7"/>
    </row>
    <row r="43" spans="1:10" s="64" customFormat="1">
      <c r="A43" s="99">
        <v>2</v>
      </c>
      <c r="B43" s="4"/>
      <c r="C43" s="1"/>
      <c r="D43" s="2"/>
      <c r="E43" s="68"/>
      <c r="F43" s="20"/>
      <c r="G43" s="20"/>
      <c r="I43" s="7"/>
      <c r="J43" s="7"/>
    </row>
    <row r="44" spans="1:10" s="64" customFormat="1" ht="12.75" thickBot="1">
      <c r="A44" s="105" t="s">
        <v>224</v>
      </c>
      <c r="B44" s="4"/>
      <c r="C44" s="1"/>
      <c r="D44" s="2"/>
      <c r="E44" s="68"/>
      <c r="F44" s="20"/>
      <c r="G44" s="20"/>
      <c r="I44" s="7"/>
      <c r="J44" s="7"/>
    </row>
    <row r="45" spans="1:10" ht="13.5" thickTop="1" thickBot="1">
      <c r="A45" s="99"/>
      <c r="B45" s="2"/>
      <c r="C45" s="108" t="s">
        <v>236</v>
      </c>
      <c r="D45" s="113" t="s">
        <v>1</v>
      </c>
      <c r="E45" s="112"/>
      <c r="F45" s="112"/>
      <c r="G45" s="114">
        <f>SUM(G42:G44)</f>
        <v>0</v>
      </c>
    </row>
    <row r="46" spans="1:10" ht="18" customHeight="1" thickTop="1">
      <c r="A46" s="99"/>
      <c r="B46" s="123"/>
      <c r="C46" s="132" t="s">
        <v>248</v>
      </c>
      <c r="D46" s="124" t="s">
        <v>1</v>
      </c>
      <c r="E46" s="123"/>
      <c r="F46" s="123"/>
      <c r="G46" s="125"/>
      <c r="I46" s="64"/>
      <c r="J46" s="64"/>
    </row>
    <row r="47" spans="1:10" ht="18" customHeight="1">
      <c r="A47" s="99"/>
      <c r="B47" s="86"/>
      <c r="C47" s="106" t="s">
        <v>243</v>
      </c>
      <c r="D47" s="87"/>
      <c r="E47" s="86"/>
      <c r="F47" s="86"/>
      <c r="G47" s="12"/>
      <c r="I47" s="64"/>
      <c r="J47" s="64"/>
    </row>
    <row r="48" spans="1:10" ht="18" customHeight="1">
      <c r="A48" s="99"/>
      <c r="B48" s="86"/>
      <c r="C48" s="130" t="s">
        <v>121</v>
      </c>
      <c r="D48" s="87"/>
      <c r="E48" s="86"/>
      <c r="F48" s="86"/>
      <c r="G48" s="88"/>
    </row>
    <row r="49" spans="1:8" ht="18" customHeight="1">
      <c r="A49" s="99"/>
      <c r="B49" s="19"/>
      <c r="C49" s="133" t="s">
        <v>5</v>
      </c>
      <c r="D49" s="19"/>
      <c r="E49" s="19"/>
      <c r="F49" s="19"/>
      <c r="G49" s="20"/>
    </row>
    <row r="50" spans="1:8" ht="18" customHeight="1">
      <c r="A50" s="99"/>
      <c r="B50" s="21"/>
      <c r="C50" s="131" t="s">
        <v>6</v>
      </c>
      <c r="D50" s="21"/>
      <c r="E50" s="21"/>
      <c r="F50" s="21"/>
      <c r="G50" s="73">
        <f>G49+G48</f>
        <v>0</v>
      </c>
    </row>
    <row r="51" spans="1:8">
      <c r="A51" s="6"/>
      <c r="B51" s="6"/>
      <c r="C51" s="6"/>
      <c r="D51" s="6"/>
      <c r="E51" s="6"/>
      <c r="F51" s="6"/>
      <c r="G51" s="6"/>
      <c r="H51" s="6"/>
    </row>
    <row r="52" spans="1:8">
      <c r="A52" s="6"/>
      <c r="B52" s="6"/>
      <c r="C52" s="6"/>
      <c r="D52" s="6"/>
      <c r="E52" s="6"/>
      <c r="F52" s="6"/>
      <c r="G52" s="126"/>
      <c r="H52" s="6"/>
    </row>
    <row r="53" spans="1:8">
      <c r="A53" s="6"/>
      <c r="B53" s="6"/>
      <c r="C53" s="6"/>
      <c r="D53" s="6"/>
      <c r="E53" s="6"/>
      <c r="F53" s="6"/>
      <c r="G53" s="6"/>
      <c r="H53" s="6"/>
    </row>
    <row r="54" spans="1:8" ht="15.75">
      <c r="A54" s="6"/>
      <c r="B54" s="6"/>
      <c r="C54" s="6"/>
      <c r="D54" s="127"/>
      <c r="E54" s="128"/>
      <c r="F54" s="6"/>
      <c r="G54" s="6"/>
      <c r="H54" s="6"/>
    </row>
    <row r="55" spans="1:8">
      <c r="A55" s="6"/>
      <c r="B55" s="6"/>
      <c r="C55" s="128"/>
      <c r="D55" s="6"/>
      <c r="E55" s="128"/>
      <c r="F55" s="6"/>
      <c r="G55" s="6"/>
      <c r="H55" s="6"/>
    </row>
    <row r="56" spans="1:8">
      <c r="A56" s="6"/>
      <c r="B56" s="6"/>
      <c r="C56" s="129"/>
      <c r="D56" s="6"/>
      <c r="E56" s="129"/>
      <c r="F56" s="6"/>
      <c r="G56" s="6"/>
      <c r="H56" s="6"/>
    </row>
    <row r="57" spans="1:8">
      <c r="A57" s="6"/>
      <c r="B57" s="126"/>
      <c r="C57" s="126"/>
      <c r="D57" s="126"/>
      <c r="E57" s="126"/>
      <c r="F57" s="126"/>
      <c r="G57" s="126"/>
      <c r="H57" s="6"/>
    </row>
    <row r="58" spans="1:8">
      <c r="A58" s="6"/>
      <c r="B58" s="23"/>
      <c r="C58" s="23"/>
      <c r="D58" s="23"/>
      <c r="E58" s="23"/>
      <c r="F58" s="23"/>
      <c r="G58" s="23"/>
      <c r="H58" s="6"/>
    </row>
    <row r="59" spans="1:8">
      <c r="A59" s="6"/>
      <c r="B59" s="24"/>
      <c r="C59" s="24"/>
      <c r="D59" s="24"/>
      <c r="E59" s="24"/>
      <c r="F59" s="24"/>
      <c r="G59" s="24"/>
      <c r="H59" s="6"/>
    </row>
    <row r="60" spans="1:8">
      <c r="B60" s="6"/>
      <c r="C60" s="6"/>
      <c r="D60" s="6"/>
      <c r="E60" s="6"/>
      <c r="F60" s="6"/>
      <c r="G60" s="6"/>
    </row>
    <row r="61" spans="1:8">
      <c r="B61" s="6"/>
      <c r="C61" s="6"/>
      <c r="D61" s="6"/>
      <c r="E61" s="6"/>
      <c r="F61" s="6"/>
      <c r="G61" s="6"/>
    </row>
  </sheetData>
  <mergeCells count="8">
    <mergeCell ref="B30:G30"/>
    <mergeCell ref="B35:G35"/>
    <mergeCell ref="B41:G41"/>
    <mergeCell ref="B19:G19"/>
    <mergeCell ref="B9:G9"/>
    <mergeCell ref="B14:G14"/>
    <mergeCell ref="B24:G24"/>
    <mergeCell ref="B29:G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K23" sqref="K23"/>
    </sheetView>
  </sheetViews>
  <sheetFormatPr defaultRowHeight="12"/>
  <cols>
    <col min="1" max="1" width="4.28515625" style="7" customWidth="1"/>
    <col min="2" max="2" width="18.7109375" style="7" customWidth="1"/>
    <col min="3" max="3" width="63.140625" style="7" customWidth="1"/>
    <col min="4" max="4" width="9.85546875" style="7" customWidth="1"/>
    <col min="5" max="5" width="10.5703125" style="7" customWidth="1"/>
    <col min="6" max="6" width="12.5703125" style="7" customWidth="1"/>
    <col min="7" max="7" width="14.85546875" style="7" customWidth="1"/>
    <col min="8" max="8" width="12.85546875" style="7" bestFit="1" customWidth="1"/>
    <col min="9" max="9" width="14.28515625" style="7" bestFit="1" customWidth="1"/>
    <col min="10" max="16384" width="9.140625" style="7"/>
  </cols>
  <sheetData>
    <row r="1" spans="1:8" s="62" customFormat="1" ht="12.75">
      <c r="A1" s="66"/>
      <c r="B1" s="66"/>
      <c r="C1" s="66"/>
      <c r="D1" s="66"/>
      <c r="E1" s="66"/>
      <c r="F1" s="66"/>
      <c r="G1" s="69"/>
      <c r="H1" s="66"/>
    </row>
    <row r="2" spans="1:8" s="62" customFormat="1">
      <c r="A2" s="66"/>
      <c r="B2" s="66"/>
      <c r="C2" s="66"/>
      <c r="D2" s="66"/>
      <c r="E2" s="66"/>
      <c r="F2" s="66"/>
      <c r="G2" s="67"/>
      <c r="H2" s="66"/>
    </row>
    <row r="3" spans="1:8">
      <c r="A3" s="6"/>
      <c r="B3" s="6"/>
      <c r="C3" s="6"/>
      <c r="D3" s="6"/>
      <c r="E3" s="6"/>
      <c r="F3" s="6"/>
      <c r="G3" s="6"/>
      <c r="H3" s="6"/>
    </row>
    <row r="4" spans="1:8" ht="18.75">
      <c r="A4" s="6"/>
      <c r="B4" s="154" t="s">
        <v>257</v>
      </c>
      <c r="C4" s="154"/>
      <c r="D4" s="154"/>
      <c r="E4" s="154"/>
      <c r="F4" s="154"/>
      <c r="G4" s="154"/>
      <c r="H4" s="154"/>
    </row>
    <row r="5" spans="1:8" ht="18.75">
      <c r="A5" s="6"/>
      <c r="B5" s="96"/>
      <c r="C5" s="135"/>
      <c r="D5" s="96" t="s">
        <v>264</v>
      </c>
      <c r="E5" s="96"/>
      <c r="F5" s="96"/>
      <c r="G5" s="96"/>
      <c r="H5" s="96"/>
    </row>
    <row r="6" spans="1:8">
      <c r="A6" s="6"/>
      <c r="B6" s="57"/>
      <c r="C6" s="57"/>
      <c r="D6" s="57"/>
      <c r="E6" s="57"/>
      <c r="F6" s="57"/>
      <c r="G6" s="57"/>
      <c r="H6" s="6"/>
    </row>
    <row r="7" spans="1:8" ht="15.75">
      <c r="A7" s="6"/>
      <c r="B7" s="101"/>
      <c r="C7" s="102"/>
      <c r="D7" s="91"/>
      <c r="E7" s="92"/>
      <c r="F7" s="93"/>
      <c r="G7" s="94"/>
      <c r="H7" s="6"/>
    </row>
    <row r="8" spans="1:8" ht="18.75" customHeight="1">
      <c r="A8" s="99" t="s">
        <v>220</v>
      </c>
      <c r="B8" s="97" t="s">
        <v>221</v>
      </c>
      <c r="C8" s="97" t="s">
        <v>8</v>
      </c>
      <c r="D8" s="97" t="s">
        <v>9</v>
      </c>
      <c r="E8" s="97" t="s">
        <v>10</v>
      </c>
      <c r="F8" s="97" t="s">
        <v>11</v>
      </c>
      <c r="G8" s="97" t="s">
        <v>12</v>
      </c>
    </row>
    <row r="9" spans="1:8" ht="18.75" customHeight="1">
      <c r="A9" s="103"/>
      <c r="B9" s="147" t="s">
        <v>255</v>
      </c>
      <c r="C9" s="147"/>
      <c r="D9" s="147"/>
      <c r="E9" s="147"/>
      <c r="F9" s="147"/>
      <c r="G9" s="147"/>
    </row>
    <row r="10" spans="1:8" ht="12.75" customHeight="1">
      <c r="A10" s="99">
        <v>1</v>
      </c>
      <c r="B10" s="98"/>
      <c r="C10" s="98"/>
      <c r="D10" s="98"/>
      <c r="E10" s="98"/>
      <c r="F10" s="98"/>
      <c r="G10" s="98"/>
    </row>
    <row r="11" spans="1:8" ht="12.75" customHeight="1">
      <c r="A11" s="99">
        <v>2</v>
      </c>
      <c r="B11" s="98"/>
      <c r="C11" s="98"/>
      <c r="D11" s="98"/>
      <c r="E11" s="98"/>
      <c r="F11" s="98"/>
      <c r="G11" s="98"/>
    </row>
    <row r="12" spans="1:8" ht="12.75" customHeight="1" thickBot="1">
      <c r="A12" s="104" t="s">
        <v>224</v>
      </c>
      <c r="B12" s="13"/>
      <c r="C12" s="13"/>
      <c r="D12" s="13"/>
      <c r="E12" s="13"/>
      <c r="F12" s="13"/>
      <c r="G12" s="13"/>
    </row>
    <row r="13" spans="1:8" ht="13.5" thickTop="1" thickBot="1">
      <c r="A13" s="99"/>
      <c r="B13" s="2"/>
      <c r="C13" s="108" t="s">
        <v>222</v>
      </c>
      <c r="D13" s="113" t="s">
        <v>1</v>
      </c>
      <c r="E13" s="112"/>
      <c r="F13" s="112"/>
      <c r="G13" s="114">
        <f>G10+G11+G12</f>
        <v>0</v>
      </c>
    </row>
    <row r="14" spans="1:8" ht="18" customHeight="1" thickTop="1">
      <c r="A14" s="103"/>
      <c r="B14" s="144" t="s">
        <v>219</v>
      </c>
      <c r="C14" s="145"/>
      <c r="D14" s="145"/>
      <c r="E14" s="145"/>
      <c r="F14" s="145"/>
      <c r="G14" s="146"/>
    </row>
    <row r="15" spans="1:8">
      <c r="A15" s="99"/>
      <c r="B15" s="151" t="s">
        <v>269</v>
      </c>
      <c r="C15" s="152"/>
      <c r="D15" s="152"/>
      <c r="E15" s="152"/>
      <c r="F15" s="152"/>
      <c r="G15" s="153"/>
    </row>
    <row r="16" spans="1:8">
      <c r="A16" s="99">
        <v>1</v>
      </c>
      <c r="B16" s="4"/>
      <c r="C16" s="1"/>
      <c r="D16" s="2"/>
      <c r="E16" s="68"/>
      <c r="F16" s="20"/>
      <c r="G16" s="20"/>
    </row>
    <row r="17" spans="1:10">
      <c r="A17" s="99">
        <v>2</v>
      </c>
      <c r="B17" s="4"/>
      <c r="C17" s="11"/>
      <c r="D17" s="2"/>
      <c r="E17" s="68"/>
      <c r="F17" s="20"/>
      <c r="G17" s="20"/>
    </row>
    <row r="18" spans="1:10">
      <c r="A18" s="105" t="s">
        <v>224</v>
      </c>
      <c r="B18" s="4"/>
      <c r="C18" s="1"/>
      <c r="D18" s="2"/>
      <c r="E18" s="79"/>
      <c r="F18" s="20"/>
      <c r="G18" s="20"/>
    </row>
    <row r="19" spans="1:10">
      <c r="A19" s="99"/>
      <c r="B19" s="115"/>
      <c r="C19" s="108" t="s">
        <v>259</v>
      </c>
      <c r="D19" s="109" t="s">
        <v>1</v>
      </c>
      <c r="E19" s="107"/>
      <c r="F19" s="107"/>
      <c r="G19" s="110"/>
    </row>
    <row r="20" spans="1:10">
      <c r="A20" s="99"/>
      <c r="B20" s="148" t="s">
        <v>227</v>
      </c>
      <c r="C20" s="149"/>
      <c r="D20" s="149"/>
      <c r="E20" s="149"/>
      <c r="F20" s="149"/>
      <c r="G20" s="150"/>
    </row>
    <row r="21" spans="1:10">
      <c r="A21" s="99">
        <v>1</v>
      </c>
      <c r="B21" s="4"/>
      <c r="C21" s="1"/>
      <c r="D21" s="2"/>
      <c r="E21" s="79"/>
      <c r="F21" s="20"/>
      <c r="G21" s="20"/>
      <c r="H21" s="95"/>
    </row>
    <row r="22" spans="1:10">
      <c r="A22" s="99">
        <v>2</v>
      </c>
      <c r="B22" s="4"/>
      <c r="C22" s="1"/>
      <c r="D22" s="2"/>
      <c r="E22" s="68"/>
      <c r="F22" s="20"/>
      <c r="G22" s="20"/>
      <c r="H22" s="95"/>
    </row>
    <row r="23" spans="1:10" s="15" customFormat="1">
      <c r="A23" s="105" t="s">
        <v>224</v>
      </c>
      <c r="B23" s="4"/>
      <c r="C23" s="1"/>
      <c r="D23" s="2"/>
      <c r="E23" s="68"/>
      <c r="F23" s="20"/>
      <c r="G23" s="20"/>
      <c r="H23" s="95"/>
      <c r="I23" s="7"/>
      <c r="J23" s="7"/>
    </row>
    <row r="24" spans="1:10">
      <c r="A24" s="99"/>
      <c r="B24" s="115"/>
      <c r="C24" s="108" t="s">
        <v>228</v>
      </c>
      <c r="D24" s="109" t="s">
        <v>1</v>
      </c>
      <c r="E24" s="107"/>
      <c r="F24" s="107"/>
      <c r="G24" s="110"/>
    </row>
    <row r="25" spans="1:10">
      <c r="A25" s="99"/>
      <c r="B25" s="148" t="s">
        <v>229</v>
      </c>
      <c r="C25" s="149"/>
      <c r="D25" s="149"/>
      <c r="E25" s="149"/>
      <c r="F25" s="149"/>
      <c r="G25" s="150"/>
    </row>
    <row r="26" spans="1:10">
      <c r="A26" s="99"/>
      <c r="B26" s="137" t="s">
        <v>233</v>
      </c>
      <c r="C26" s="138"/>
      <c r="D26" s="138"/>
      <c r="E26" s="138"/>
      <c r="F26" s="138"/>
      <c r="G26" s="139"/>
    </row>
    <row r="27" spans="1:10">
      <c r="A27" s="99">
        <v>1</v>
      </c>
      <c r="B27" s="4"/>
      <c r="C27" s="1"/>
      <c r="D27" s="2"/>
      <c r="E27" s="68"/>
      <c r="F27" s="20"/>
      <c r="G27" s="20"/>
    </row>
    <row r="28" spans="1:10">
      <c r="A28" s="99">
        <v>2</v>
      </c>
      <c r="B28" s="4"/>
      <c r="C28" s="1"/>
      <c r="D28" s="2"/>
      <c r="E28" s="68"/>
      <c r="F28" s="20"/>
      <c r="G28" s="20"/>
    </row>
    <row r="29" spans="1:10" ht="12.75" thickBot="1">
      <c r="A29" s="105" t="s">
        <v>224</v>
      </c>
      <c r="B29" s="4"/>
      <c r="C29" s="1"/>
      <c r="D29" s="2"/>
      <c r="E29" s="68"/>
      <c r="F29" s="20"/>
      <c r="G29" s="20"/>
    </row>
    <row r="30" spans="1:10" ht="13.5" thickTop="1" thickBot="1">
      <c r="A30" s="99"/>
      <c r="B30" s="2"/>
      <c r="C30" s="106" t="s">
        <v>15</v>
      </c>
      <c r="D30" s="13" t="s">
        <v>1</v>
      </c>
      <c r="E30" s="2"/>
      <c r="F30" s="2"/>
      <c r="G30" s="89">
        <f>SUM(G27:G29)</f>
        <v>0</v>
      </c>
    </row>
    <row r="31" spans="1:10" ht="12.75" thickTop="1">
      <c r="A31" s="99"/>
      <c r="B31" s="140" t="s">
        <v>230</v>
      </c>
      <c r="C31" s="140"/>
      <c r="D31" s="140"/>
      <c r="E31" s="140"/>
      <c r="F31" s="140"/>
      <c r="G31" s="140"/>
      <c r="H31" s="90"/>
    </row>
    <row r="32" spans="1:10">
      <c r="A32" s="99">
        <v>1</v>
      </c>
      <c r="B32" s="4"/>
      <c r="C32" s="1"/>
      <c r="D32" s="2"/>
      <c r="E32" s="68"/>
      <c r="F32" s="20"/>
      <c r="G32" s="20"/>
      <c r="H32" s="90"/>
    </row>
    <row r="33" spans="1:10">
      <c r="A33" s="99">
        <v>2</v>
      </c>
      <c r="B33" s="4"/>
      <c r="C33" s="1"/>
      <c r="D33" s="2"/>
      <c r="E33" s="68"/>
      <c r="F33" s="20"/>
      <c r="G33" s="20"/>
      <c r="H33" s="90"/>
    </row>
    <row r="34" spans="1:10" ht="12.75" thickBot="1">
      <c r="A34" s="105" t="s">
        <v>224</v>
      </c>
      <c r="B34" s="4"/>
      <c r="C34" s="1"/>
      <c r="D34" s="2"/>
      <c r="E34" s="68"/>
      <c r="F34" s="20"/>
      <c r="G34" s="20"/>
      <c r="H34" s="90"/>
    </row>
    <row r="35" spans="1:10" ht="13.5" thickTop="1" thickBot="1">
      <c r="A35" s="99"/>
      <c r="B35" s="2"/>
      <c r="C35" s="106" t="s">
        <v>16</v>
      </c>
      <c r="D35" s="13" t="s">
        <v>1</v>
      </c>
      <c r="E35" s="2"/>
      <c r="F35" s="2"/>
      <c r="G35" s="89">
        <f>SUM(G32:G34)</f>
        <v>0</v>
      </c>
    </row>
    <row r="36" spans="1:10" ht="12.75" thickTop="1">
      <c r="A36" s="99"/>
      <c r="B36" s="111"/>
      <c r="C36" s="108" t="s">
        <v>237</v>
      </c>
      <c r="D36" s="109" t="s">
        <v>1</v>
      </c>
      <c r="E36" s="107"/>
      <c r="F36" s="107"/>
      <c r="G36" s="110"/>
    </row>
    <row r="37" spans="1:10">
      <c r="A37" s="99"/>
      <c r="B37" s="141" t="s">
        <v>231</v>
      </c>
      <c r="C37" s="142"/>
      <c r="D37" s="142"/>
      <c r="E37" s="142"/>
      <c r="F37" s="142"/>
      <c r="G37" s="143"/>
    </row>
    <row r="38" spans="1:10" s="64" customFormat="1">
      <c r="A38" s="99">
        <v>1</v>
      </c>
      <c r="B38" s="4"/>
      <c r="C38" s="1"/>
      <c r="D38" s="2"/>
      <c r="E38" s="68"/>
      <c r="F38" s="20"/>
      <c r="G38" s="20"/>
      <c r="I38" s="7"/>
      <c r="J38" s="7"/>
    </row>
    <row r="39" spans="1:10" s="64" customFormat="1">
      <c r="A39" s="99">
        <v>2</v>
      </c>
      <c r="B39" s="4"/>
      <c r="C39" s="1"/>
      <c r="D39" s="2"/>
      <c r="E39" s="68"/>
      <c r="F39" s="20"/>
      <c r="G39" s="20"/>
      <c r="I39" s="7"/>
      <c r="J39" s="7"/>
    </row>
    <row r="40" spans="1:10" s="64" customFormat="1" ht="12.75" thickBot="1">
      <c r="A40" s="105" t="s">
        <v>224</v>
      </c>
      <c r="B40" s="4"/>
      <c r="C40" s="1"/>
      <c r="D40" s="2"/>
      <c r="E40" s="68"/>
      <c r="F40" s="20"/>
      <c r="G40" s="20"/>
      <c r="I40" s="7"/>
      <c r="J40" s="7"/>
    </row>
    <row r="41" spans="1:10" ht="13.5" thickTop="1" thickBot="1">
      <c r="A41" s="99"/>
      <c r="B41" s="2"/>
      <c r="C41" s="108" t="s">
        <v>235</v>
      </c>
      <c r="D41" s="113" t="s">
        <v>1</v>
      </c>
      <c r="E41" s="112"/>
      <c r="F41" s="112"/>
      <c r="G41" s="114">
        <f>SUM(G38:G40)</f>
        <v>0</v>
      </c>
    </row>
    <row r="42" spans="1:10" ht="18" customHeight="1" thickTop="1">
      <c r="A42" s="99"/>
      <c r="B42" s="123"/>
      <c r="C42" s="132" t="s">
        <v>256</v>
      </c>
      <c r="D42" s="124" t="s">
        <v>1</v>
      </c>
      <c r="E42" s="123"/>
      <c r="F42" s="123"/>
      <c r="G42" s="125"/>
      <c r="I42" s="64"/>
      <c r="J42" s="64"/>
    </row>
    <row r="43" spans="1:10" ht="18" customHeight="1">
      <c r="A43" s="99"/>
      <c r="B43" s="86"/>
      <c r="C43" s="106" t="s">
        <v>243</v>
      </c>
      <c r="D43" s="87"/>
      <c r="E43" s="86"/>
      <c r="F43" s="86"/>
      <c r="G43" s="12"/>
      <c r="I43" s="64"/>
      <c r="J43" s="64"/>
    </row>
    <row r="44" spans="1:10" ht="18" customHeight="1">
      <c r="A44" s="99"/>
      <c r="B44" s="86"/>
      <c r="C44" s="130" t="s">
        <v>121</v>
      </c>
      <c r="D44" s="87"/>
      <c r="E44" s="86"/>
      <c r="F44" s="86"/>
      <c r="G44" s="88"/>
    </row>
    <row r="45" spans="1:10" ht="18" customHeight="1">
      <c r="A45" s="99"/>
      <c r="B45" s="19"/>
      <c r="C45" s="133" t="s">
        <v>5</v>
      </c>
      <c r="D45" s="19"/>
      <c r="E45" s="19"/>
      <c r="F45" s="19"/>
      <c r="G45" s="20"/>
    </row>
    <row r="46" spans="1:10" ht="18" customHeight="1">
      <c r="A46" s="99"/>
      <c r="B46" s="21"/>
      <c r="C46" s="131" t="s">
        <v>6</v>
      </c>
      <c r="D46" s="21"/>
      <c r="E46" s="21"/>
      <c r="F46" s="21"/>
      <c r="G46" s="73">
        <f>G45+G44</f>
        <v>0</v>
      </c>
    </row>
    <row r="47" spans="1:10">
      <c r="A47" s="6"/>
      <c r="B47" s="6"/>
      <c r="C47" s="6"/>
      <c r="D47" s="6"/>
      <c r="E47" s="6"/>
      <c r="F47" s="6"/>
      <c r="G47" s="6"/>
      <c r="H47" s="6"/>
    </row>
    <row r="48" spans="1:10">
      <c r="A48" s="6"/>
      <c r="B48" s="6"/>
      <c r="C48" s="6"/>
      <c r="D48" s="6"/>
      <c r="E48" s="6"/>
      <c r="F48" s="6"/>
      <c r="G48" s="126"/>
      <c r="H48" s="6"/>
    </row>
    <row r="49" spans="1:8">
      <c r="A49" s="6"/>
      <c r="B49" s="6"/>
      <c r="C49" s="6"/>
      <c r="D49" s="6"/>
      <c r="E49" s="6"/>
      <c r="F49" s="6"/>
      <c r="G49" s="6"/>
      <c r="H49" s="6"/>
    </row>
    <row r="50" spans="1:8" ht="15.75">
      <c r="A50" s="6"/>
      <c r="B50" s="6"/>
      <c r="C50" s="6"/>
      <c r="D50" s="127"/>
      <c r="E50" s="128"/>
      <c r="F50" s="6"/>
      <c r="G50" s="6"/>
      <c r="H50" s="6"/>
    </row>
    <row r="51" spans="1:8">
      <c r="A51" s="6"/>
      <c r="B51" s="6"/>
      <c r="C51" s="128"/>
      <c r="D51" s="6"/>
      <c r="E51" s="128"/>
      <c r="F51" s="6"/>
      <c r="G51" s="6"/>
      <c r="H51" s="6"/>
    </row>
    <row r="52" spans="1:8">
      <c r="A52" s="6"/>
      <c r="B52" s="6"/>
      <c r="C52" s="129"/>
      <c r="D52" s="6"/>
      <c r="E52" s="129"/>
      <c r="F52" s="6"/>
      <c r="G52" s="6"/>
      <c r="H52" s="6"/>
    </row>
    <row r="53" spans="1:8">
      <c r="A53" s="6"/>
      <c r="B53" s="126"/>
      <c r="C53" s="126"/>
      <c r="D53" s="126"/>
      <c r="E53" s="126"/>
      <c r="F53" s="126"/>
      <c r="G53" s="126"/>
      <c r="H53" s="6"/>
    </row>
    <row r="54" spans="1:8">
      <c r="A54" s="6"/>
      <c r="B54" s="23"/>
      <c r="C54" s="23"/>
      <c r="D54" s="23"/>
      <c r="E54" s="23"/>
      <c r="F54" s="23"/>
      <c r="G54" s="23"/>
      <c r="H54" s="6"/>
    </row>
    <row r="55" spans="1:8">
      <c r="A55" s="6"/>
      <c r="B55" s="24"/>
      <c r="C55" s="24"/>
      <c r="D55" s="24"/>
      <c r="E55" s="24"/>
      <c r="F55" s="24"/>
      <c r="G55" s="24"/>
      <c r="H55" s="6"/>
    </row>
    <row r="56" spans="1:8">
      <c r="B56" s="6"/>
      <c r="C56" s="6"/>
      <c r="D56" s="6"/>
      <c r="E56" s="6"/>
      <c r="F56" s="6"/>
      <c r="G56" s="6"/>
    </row>
    <row r="57" spans="1:8">
      <c r="B57" s="6"/>
      <c r="C57" s="6"/>
      <c r="D57" s="6"/>
      <c r="E57" s="6"/>
      <c r="F57" s="6"/>
      <c r="G57" s="6"/>
    </row>
  </sheetData>
  <mergeCells count="9">
    <mergeCell ref="B4:H4"/>
    <mergeCell ref="B9:G9"/>
    <mergeCell ref="B14:G14"/>
    <mergeCell ref="B25:G25"/>
    <mergeCell ref="B26:G26"/>
    <mergeCell ref="B31:G31"/>
    <mergeCell ref="B37:G37"/>
    <mergeCell ref="B15:G15"/>
    <mergeCell ref="B20:G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03"/>
  <sheetViews>
    <sheetView topLeftCell="A48" workbookViewId="0">
      <selection activeCell="J84" sqref="J84"/>
    </sheetView>
  </sheetViews>
  <sheetFormatPr defaultRowHeight="12"/>
  <cols>
    <col min="1" max="1" width="4.28515625" style="7" customWidth="1"/>
    <col min="2" max="2" width="18.7109375" style="7" customWidth="1"/>
    <col min="3" max="3" width="63.140625" style="7" customWidth="1"/>
    <col min="4" max="4" width="9.85546875" style="7" customWidth="1"/>
    <col min="5" max="5" width="10.5703125" style="7" customWidth="1"/>
    <col min="6" max="6" width="12.5703125" style="7" customWidth="1"/>
    <col min="7" max="7" width="14.85546875" style="7" customWidth="1"/>
    <col min="8" max="8" width="12.85546875" style="7" bestFit="1" customWidth="1"/>
    <col min="9" max="9" width="14.28515625" style="7" bestFit="1" customWidth="1"/>
    <col min="10" max="16384" width="9.140625" style="7"/>
  </cols>
  <sheetData>
    <row r="1" spans="1:8" s="62" customFormat="1" ht="12.75">
      <c r="A1" s="66"/>
      <c r="B1" s="66"/>
      <c r="C1" s="66"/>
      <c r="D1" s="66"/>
      <c r="E1" s="66"/>
      <c r="F1" s="66"/>
      <c r="G1" s="69"/>
      <c r="H1" s="66"/>
    </row>
    <row r="2" spans="1:8" s="62" customFormat="1">
      <c r="A2" s="66"/>
      <c r="B2" s="66"/>
      <c r="C2" s="66"/>
      <c r="D2" s="66"/>
      <c r="E2" s="66"/>
      <c r="F2" s="66"/>
      <c r="G2" s="67"/>
      <c r="H2" s="66"/>
    </row>
    <row r="3" spans="1:8">
      <c r="A3" s="6"/>
      <c r="B3" s="6"/>
      <c r="C3" s="6"/>
      <c r="D3" s="6"/>
      <c r="E3" s="6"/>
      <c r="F3" s="6"/>
      <c r="G3" s="6"/>
      <c r="H3" s="6"/>
    </row>
    <row r="4" spans="1:8" ht="18.75">
      <c r="A4" s="6"/>
      <c r="B4" s="154" t="s">
        <v>252</v>
      </c>
      <c r="C4" s="154"/>
      <c r="D4" s="154"/>
      <c r="E4" s="154"/>
      <c r="F4" s="154"/>
      <c r="G4" s="154"/>
      <c r="H4" s="154"/>
    </row>
    <row r="5" spans="1:8" ht="18.75">
      <c r="A5" s="6"/>
      <c r="B5" s="96"/>
      <c r="C5" s="96" t="s">
        <v>265</v>
      </c>
      <c r="D5" s="96"/>
      <c r="E5" s="96"/>
      <c r="F5" s="96"/>
      <c r="G5" s="96"/>
      <c r="H5" s="96"/>
    </row>
    <row r="6" spans="1:8">
      <c r="A6" s="6"/>
      <c r="B6" s="57"/>
      <c r="C6" s="57"/>
      <c r="D6" s="57"/>
      <c r="E6" s="57"/>
      <c r="F6" s="57"/>
      <c r="G6" s="57"/>
      <c r="H6" s="6"/>
    </row>
    <row r="7" spans="1:8" ht="15.75">
      <c r="A7" s="6"/>
      <c r="B7" s="101"/>
      <c r="C7" s="102"/>
      <c r="D7" s="91"/>
      <c r="E7" s="92"/>
      <c r="F7" s="93"/>
      <c r="G7" s="94"/>
      <c r="H7" s="6"/>
    </row>
    <row r="8" spans="1:8" ht="18.75" customHeight="1">
      <c r="A8" s="99" t="s">
        <v>220</v>
      </c>
      <c r="B8" s="97" t="s">
        <v>221</v>
      </c>
      <c r="C8" s="97" t="s">
        <v>8</v>
      </c>
      <c r="D8" s="97" t="s">
        <v>9</v>
      </c>
      <c r="E8" s="97" t="s">
        <v>10</v>
      </c>
      <c r="F8" s="97" t="s">
        <v>11</v>
      </c>
      <c r="G8" s="97" t="s">
        <v>12</v>
      </c>
    </row>
    <row r="9" spans="1:8" ht="18.75" customHeight="1">
      <c r="A9" s="103"/>
      <c r="B9" s="147" t="s">
        <v>218</v>
      </c>
      <c r="C9" s="147"/>
      <c r="D9" s="147"/>
      <c r="E9" s="147"/>
      <c r="F9" s="147"/>
      <c r="G9" s="147"/>
    </row>
    <row r="10" spans="1:8" ht="12.75" customHeight="1">
      <c r="A10" s="99">
        <v>1</v>
      </c>
      <c r="B10" s="98"/>
      <c r="C10" s="98"/>
      <c r="D10" s="98"/>
      <c r="E10" s="98"/>
      <c r="F10" s="98"/>
      <c r="G10" s="98"/>
    </row>
    <row r="11" spans="1:8" ht="12.75" customHeight="1">
      <c r="A11" s="99">
        <v>2</v>
      </c>
      <c r="B11" s="98"/>
      <c r="C11" s="98"/>
      <c r="D11" s="98"/>
      <c r="E11" s="98"/>
      <c r="F11" s="98"/>
      <c r="G11" s="98"/>
    </row>
    <row r="12" spans="1:8" ht="12.75" customHeight="1" thickBot="1">
      <c r="A12" s="104" t="s">
        <v>224</v>
      </c>
      <c r="B12" s="13"/>
      <c r="C12" s="13"/>
      <c r="D12" s="13"/>
      <c r="E12" s="13"/>
      <c r="F12" s="13"/>
      <c r="G12" s="13"/>
    </row>
    <row r="13" spans="1:8" ht="13.5" thickTop="1" thickBot="1">
      <c r="A13" s="99"/>
      <c r="B13" s="2"/>
      <c r="C13" s="108" t="s">
        <v>222</v>
      </c>
      <c r="D13" s="113" t="s">
        <v>1</v>
      </c>
      <c r="E13" s="112"/>
      <c r="F13" s="112"/>
      <c r="G13" s="114">
        <f>G10+G11+G12</f>
        <v>0</v>
      </c>
    </row>
    <row r="14" spans="1:8" ht="18" customHeight="1" thickTop="1">
      <c r="A14" s="103"/>
      <c r="B14" s="144" t="s">
        <v>219</v>
      </c>
      <c r="C14" s="145"/>
      <c r="D14" s="145"/>
      <c r="E14" s="145"/>
      <c r="F14" s="145"/>
      <c r="G14" s="146"/>
    </row>
    <row r="15" spans="1:8">
      <c r="A15" s="99"/>
      <c r="B15" s="137" t="s">
        <v>14</v>
      </c>
      <c r="C15" s="138"/>
      <c r="D15" s="138"/>
      <c r="E15" s="138"/>
      <c r="F15" s="138"/>
      <c r="G15" s="139"/>
    </row>
    <row r="16" spans="1:8">
      <c r="A16" s="99">
        <v>1</v>
      </c>
      <c r="B16" s="13"/>
      <c r="C16" s="13"/>
      <c r="D16" s="13"/>
      <c r="E16" s="13"/>
      <c r="F16" s="13"/>
      <c r="G16" s="13"/>
    </row>
    <row r="17" spans="1:9">
      <c r="A17" s="99">
        <v>2</v>
      </c>
      <c r="B17" s="13"/>
      <c r="C17" s="13"/>
      <c r="D17" s="13"/>
      <c r="E17" s="13"/>
      <c r="F17" s="13"/>
      <c r="G17" s="13"/>
    </row>
    <row r="18" spans="1:9" ht="12.75" thickBot="1">
      <c r="A18" s="105" t="s">
        <v>224</v>
      </c>
      <c r="B18" s="4"/>
      <c r="C18" s="75"/>
      <c r="D18" s="2"/>
      <c r="E18" s="79"/>
      <c r="F18" s="79"/>
      <c r="G18" s="20"/>
    </row>
    <row r="19" spans="1:9" ht="13.5" thickTop="1" thickBot="1">
      <c r="A19" s="99"/>
      <c r="B19" s="2"/>
      <c r="C19" s="106" t="s">
        <v>15</v>
      </c>
      <c r="D19" s="13" t="s">
        <v>1</v>
      </c>
      <c r="E19" s="2"/>
      <c r="F19" s="2"/>
      <c r="G19" s="89">
        <f>SUM(G18:G18)</f>
        <v>0</v>
      </c>
    </row>
    <row r="20" spans="1:9" ht="12.75" thickTop="1">
      <c r="A20" s="99"/>
      <c r="B20" s="151" t="s">
        <v>223</v>
      </c>
      <c r="C20" s="152"/>
      <c r="D20" s="152"/>
      <c r="E20" s="152"/>
      <c r="F20" s="152"/>
      <c r="G20" s="153"/>
    </row>
    <row r="21" spans="1:9">
      <c r="A21" s="99">
        <v>1</v>
      </c>
      <c r="B21" s="4"/>
      <c r="C21" s="1"/>
      <c r="D21" s="2"/>
      <c r="E21" s="68"/>
      <c r="F21" s="79"/>
      <c r="G21" s="20"/>
    </row>
    <row r="22" spans="1:9">
      <c r="A22" s="99">
        <v>2</v>
      </c>
      <c r="B22" s="4"/>
      <c r="C22" s="1"/>
      <c r="D22" s="2"/>
      <c r="E22" s="68"/>
      <c r="F22" s="79"/>
      <c r="G22" s="20"/>
    </row>
    <row r="23" spans="1:9" ht="13.5" thickBot="1">
      <c r="A23" s="105" t="s">
        <v>224</v>
      </c>
      <c r="B23" s="4"/>
      <c r="C23" s="1"/>
      <c r="D23" s="85"/>
      <c r="E23" s="68"/>
      <c r="F23" s="79"/>
      <c r="G23" s="20"/>
    </row>
    <row r="24" spans="1:9" ht="13.5" thickTop="1" thickBot="1">
      <c r="A24" s="99"/>
      <c r="B24" s="2"/>
      <c r="C24" s="106" t="s">
        <v>16</v>
      </c>
      <c r="D24" s="13" t="s">
        <v>1</v>
      </c>
      <c r="E24" s="2"/>
      <c r="F24" s="2"/>
      <c r="G24" s="89">
        <f>SUM(G21:G23)</f>
        <v>0</v>
      </c>
    </row>
    <row r="25" spans="1:9" ht="12.75" thickTop="1">
      <c r="A25" s="99"/>
      <c r="B25" s="151" t="s">
        <v>42</v>
      </c>
      <c r="C25" s="152"/>
      <c r="D25" s="152"/>
      <c r="E25" s="152"/>
      <c r="F25" s="152"/>
      <c r="G25" s="153"/>
    </row>
    <row r="26" spans="1:9">
      <c r="A26" s="99">
        <v>1</v>
      </c>
      <c r="B26" s="4"/>
      <c r="C26" s="1"/>
      <c r="D26" s="2"/>
      <c r="E26" s="61"/>
      <c r="F26" s="20"/>
      <c r="G26" s="20"/>
    </row>
    <row r="27" spans="1:9">
      <c r="A27" s="99">
        <v>2</v>
      </c>
      <c r="B27" s="4"/>
      <c r="C27" s="1"/>
      <c r="D27" s="2"/>
      <c r="E27" s="61"/>
      <c r="F27" s="20"/>
      <c r="G27" s="20"/>
    </row>
    <row r="28" spans="1:9" ht="12.75" thickBot="1">
      <c r="A28" s="105" t="s">
        <v>224</v>
      </c>
      <c r="B28" s="4"/>
      <c r="C28" s="1"/>
      <c r="D28" s="2"/>
      <c r="E28" s="61"/>
      <c r="F28" s="20"/>
      <c r="G28" s="20"/>
    </row>
    <row r="29" spans="1:9" ht="13.5" thickTop="1" thickBot="1">
      <c r="A29" s="99"/>
      <c r="B29" s="2"/>
      <c r="C29" s="106" t="s">
        <v>19</v>
      </c>
      <c r="D29" s="13" t="s">
        <v>1</v>
      </c>
      <c r="E29" s="2"/>
      <c r="F29" s="12"/>
      <c r="G29" s="89">
        <f>SUM(G26:G28)</f>
        <v>0</v>
      </c>
    </row>
    <row r="30" spans="1:9" s="15" customFormat="1" ht="12.75" thickTop="1">
      <c r="A30" s="100"/>
      <c r="B30" s="151" t="s">
        <v>225</v>
      </c>
      <c r="C30" s="152"/>
      <c r="D30" s="152"/>
      <c r="E30" s="152"/>
      <c r="F30" s="152"/>
      <c r="G30" s="153"/>
      <c r="I30" s="7"/>
    </row>
    <row r="31" spans="1:9">
      <c r="A31" s="99">
        <v>1</v>
      </c>
      <c r="B31" s="5"/>
      <c r="C31" s="11"/>
      <c r="D31" s="16"/>
      <c r="E31" s="61"/>
      <c r="F31" s="61"/>
      <c r="G31" s="20"/>
    </row>
    <row r="32" spans="1:9">
      <c r="A32" s="99">
        <v>2</v>
      </c>
      <c r="B32" s="4"/>
      <c r="C32" s="1"/>
      <c r="D32" s="2"/>
      <c r="E32" s="61"/>
      <c r="F32" s="61"/>
      <c r="G32" s="20"/>
    </row>
    <row r="33" spans="1:9" ht="12.75" thickBot="1">
      <c r="A33" s="105" t="s">
        <v>224</v>
      </c>
      <c r="B33" s="5"/>
      <c r="C33" s="11"/>
      <c r="D33" s="16"/>
      <c r="E33" s="61"/>
      <c r="F33" s="61"/>
      <c r="G33" s="20"/>
    </row>
    <row r="34" spans="1:9" ht="13.5" thickTop="1" thickBot="1">
      <c r="A34" s="99"/>
      <c r="B34" s="2"/>
      <c r="C34" s="106" t="s">
        <v>21</v>
      </c>
      <c r="D34" s="13" t="s">
        <v>1</v>
      </c>
      <c r="E34" s="61"/>
      <c r="F34" s="61"/>
      <c r="G34" s="89">
        <f>SUM(G31:G33)</f>
        <v>0</v>
      </c>
    </row>
    <row r="35" spans="1:9" ht="12.75" thickTop="1">
      <c r="A35" s="99"/>
      <c r="B35" s="151" t="s">
        <v>20</v>
      </c>
      <c r="C35" s="152"/>
      <c r="D35" s="152"/>
      <c r="E35" s="152"/>
      <c r="F35" s="152"/>
      <c r="G35" s="153"/>
    </row>
    <row r="36" spans="1:9">
      <c r="A36" s="99">
        <v>1</v>
      </c>
      <c r="B36" s="4"/>
      <c r="C36" s="11"/>
      <c r="D36" s="2"/>
      <c r="E36" s="68"/>
      <c r="F36" s="61"/>
      <c r="G36" s="20"/>
    </row>
    <row r="37" spans="1:9">
      <c r="A37" s="99">
        <v>2</v>
      </c>
      <c r="B37" s="4"/>
      <c r="C37" s="11"/>
      <c r="D37" s="2"/>
      <c r="E37" s="68"/>
      <c r="F37" s="61"/>
      <c r="G37" s="20"/>
    </row>
    <row r="38" spans="1:9" ht="12.75" thickBot="1">
      <c r="A38" s="105" t="s">
        <v>224</v>
      </c>
      <c r="B38" s="4"/>
      <c r="C38" s="1"/>
      <c r="D38" s="2"/>
      <c r="E38" s="68"/>
      <c r="F38" s="61"/>
      <c r="G38" s="20"/>
    </row>
    <row r="39" spans="1:9" ht="13.5" thickTop="1" thickBot="1">
      <c r="A39" s="99"/>
      <c r="B39" s="2"/>
      <c r="C39" s="106" t="s">
        <v>33</v>
      </c>
      <c r="D39" s="13" t="s">
        <v>1</v>
      </c>
      <c r="E39" s="2"/>
      <c r="F39" s="2"/>
      <c r="G39" s="89">
        <f>SUM(G36:G38)</f>
        <v>0</v>
      </c>
    </row>
    <row r="40" spans="1:9" ht="12.75" thickTop="1">
      <c r="A40" s="99"/>
      <c r="B40" s="151" t="s">
        <v>25</v>
      </c>
      <c r="C40" s="152"/>
      <c r="D40" s="152"/>
      <c r="E40" s="152"/>
      <c r="F40" s="152"/>
      <c r="G40" s="153"/>
    </row>
    <row r="41" spans="1:9">
      <c r="A41" s="99">
        <v>1</v>
      </c>
      <c r="B41" s="4"/>
      <c r="C41" s="1"/>
      <c r="D41" s="2"/>
      <c r="E41" s="68"/>
      <c r="F41" s="20"/>
      <c r="G41" s="20"/>
    </row>
    <row r="42" spans="1:9">
      <c r="A42" s="99">
        <v>2</v>
      </c>
      <c r="B42" s="4"/>
      <c r="C42" s="1"/>
      <c r="D42" s="2"/>
      <c r="E42" s="68"/>
      <c r="F42" s="20"/>
      <c r="G42" s="20"/>
    </row>
    <row r="43" spans="1:9" ht="12.75" thickBot="1">
      <c r="A43" s="105" t="s">
        <v>224</v>
      </c>
      <c r="B43" s="4"/>
      <c r="C43" s="1"/>
      <c r="D43" s="2"/>
      <c r="E43" s="68"/>
      <c r="F43" s="20"/>
      <c r="G43" s="20"/>
    </row>
    <row r="44" spans="1:9" ht="13.5" thickTop="1" thickBot="1">
      <c r="A44" s="99"/>
      <c r="B44" s="2"/>
      <c r="C44" s="106" t="s">
        <v>34</v>
      </c>
      <c r="D44" s="13" t="s">
        <v>1</v>
      </c>
      <c r="E44" s="2"/>
      <c r="F44" s="2"/>
      <c r="G44" s="89">
        <f>SUM(G41:G43)</f>
        <v>0</v>
      </c>
    </row>
    <row r="45" spans="1:9" ht="12.75" thickTop="1">
      <c r="A45" s="99"/>
      <c r="B45" s="151" t="s">
        <v>57</v>
      </c>
      <c r="C45" s="152"/>
      <c r="D45" s="152"/>
      <c r="E45" s="152"/>
      <c r="F45" s="152"/>
      <c r="G45" s="153"/>
    </row>
    <row r="46" spans="1:9" s="62" customFormat="1">
      <c r="A46" s="99">
        <v>1</v>
      </c>
      <c r="B46" s="4"/>
      <c r="C46" s="75"/>
      <c r="D46" s="2"/>
      <c r="E46" s="68"/>
      <c r="F46" s="20"/>
      <c r="G46" s="20"/>
      <c r="I46" s="7"/>
    </row>
    <row r="47" spans="1:9" s="62" customFormat="1">
      <c r="A47" s="99">
        <v>2</v>
      </c>
      <c r="B47" s="4"/>
      <c r="C47" s="1"/>
      <c r="D47" s="2"/>
      <c r="E47" s="79"/>
      <c r="F47" s="20"/>
      <c r="G47" s="20"/>
      <c r="I47" s="7"/>
    </row>
    <row r="48" spans="1:9" ht="12.75" thickBot="1">
      <c r="A48" s="105" t="s">
        <v>224</v>
      </c>
      <c r="B48" s="4"/>
      <c r="C48" s="75"/>
      <c r="D48" s="2"/>
      <c r="E48" s="84"/>
      <c r="F48" s="12"/>
      <c r="G48" s="20"/>
    </row>
    <row r="49" spans="1:10" s="15" customFormat="1" ht="13.5" thickTop="1" thickBot="1">
      <c r="A49" s="100"/>
      <c r="B49" s="2"/>
      <c r="C49" s="106" t="s">
        <v>35</v>
      </c>
      <c r="D49" s="13" t="s">
        <v>1</v>
      </c>
      <c r="E49" s="2"/>
      <c r="F49" s="2"/>
      <c r="G49" s="89">
        <f>SUM(G46:G48)</f>
        <v>0</v>
      </c>
      <c r="I49" s="7"/>
    </row>
    <row r="50" spans="1:10" ht="12.75" thickTop="1">
      <c r="A50" s="99"/>
      <c r="B50" s="151" t="s">
        <v>268</v>
      </c>
      <c r="C50" s="152"/>
      <c r="D50" s="152"/>
      <c r="E50" s="152"/>
      <c r="F50" s="152"/>
      <c r="G50" s="153"/>
    </row>
    <row r="51" spans="1:10">
      <c r="A51" s="99">
        <v>1</v>
      </c>
      <c r="B51" s="4"/>
      <c r="C51" s="1"/>
      <c r="D51" s="2"/>
      <c r="E51" s="68"/>
      <c r="F51" s="20"/>
      <c r="G51" s="20"/>
    </row>
    <row r="52" spans="1:10">
      <c r="A52" s="99">
        <v>2</v>
      </c>
      <c r="B52" s="4"/>
      <c r="C52" s="11"/>
      <c r="D52" s="2"/>
      <c r="E52" s="68"/>
      <c r="F52" s="20"/>
      <c r="G52" s="20"/>
    </row>
    <row r="53" spans="1:10" ht="12.75" thickBot="1">
      <c r="A53" s="105" t="s">
        <v>224</v>
      </c>
      <c r="B53" s="4"/>
      <c r="C53" s="1"/>
      <c r="D53" s="2"/>
      <c r="E53" s="79"/>
      <c r="F53" s="20"/>
      <c r="G53" s="20"/>
    </row>
    <row r="54" spans="1:10" ht="13.5" thickTop="1" thickBot="1">
      <c r="A54" s="99"/>
      <c r="B54" s="2"/>
      <c r="C54" s="106" t="s">
        <v>36</v>
      </c>
      <c r="D54" s="13" t="s">
        <v>1</v>
      </c>
      <c r="E54" s="2"/>
      <c r="F54" s="14"/>
      <c r="G54" s="89">
        <f>SUM(G51:G53)</f>
        <v>0</v>
      </c>
    </row>
    <row r="55" spans="1:10" ht="12.75" thickTop="1">
      <c r="A55" s="99"/>
      <c r="B55" s="115"/>
      <c r="C55" s="108" t="s">
        <v>226</v>
      </c>
      <c r="D55" s="109" t="s">
        <v>1</v>
      </c>
      <c r="E55" s="107"/>
      <c r="F55" s="107"/>
      <c r="G55" s="110"/>
    </row>
    <row r="56" spans="1:10">
      <c r="A56" s="99"/>
      <c r="B56" s="148" t="s">
        <v>227</v>
      </c>
      <c r="C56" s="149"/>
      <c r="D56" s="149"/>
      <c r="E56" s="149"/>
      <c r="F56" s="149"/>
      <c r="G56" s="150"/>
    </row>
    <row r="57" spans="1:10">
      <c r="A57" s="99">
        <v>1</v>
      </c>
      <c r="B57" s="4"/>
      <c r="C57" s="1"/>
      <c r="D57" s="2"/>
      <c r="E57" s="79"/>
      <c r="F57" s="20"/>
      <c r="G57" s="20"/>
      <c r="H57" s="95"/>
    </row>
    <row r="58" spans="1:10">
      <c r="A58" s="99">
        <v>2</v>
      </c>
      <c r="B58" s="4"/>
      <c r="C58" s="1"/>
      <c r="D58" s="2"/>
      <c r="E58" s="68"/>
      <c r="F58" s="20"/>
      <c r="G58" s="20"/>
      <c r="H58" s="95"/>
    </row>
    <row r="59" spans="1:10" s="15" customFormat="1">
      <c r="A59" s="105" t="s">
        <v>224</v>
      </c>
      <c r="B59" s="4"/>
      <c r="C59" s="1"/>
      <c r="D59" s="2"/>
      <c r="E59" s="68"/>
      <c r="F59" s="20"/>
      <c r="G59" s="20"/>
      <c r="H59" s="95"/>
      <c r="I59" s="7"/>
      <c r="J59" s="7"/>
    </row>
    <row r="60" spans="1:10">
      <c r="A60" s="99"/>
      <c r="B60" s="115"/>
      <c r="C60" s="108" t="s">
        <v>228</v>
      </c>
      <c r="D60" s="109" t="s">
        <v>1</v>
      </c>
      <c r="E60" s="107"/>
      <c r="F60" s="107"/>
      <c r="G60" s="110"/>
    </row>
    <row r="61" spans="1:10">
      <c r="A61" s="99"/>
      <c r="B61" s="148" t="s">
        <v>229</v>
      </c>
      <c r="C61" s="149"/>
      <c r="D61" s="149"/>
      <c r="E61" s="149"/>
      <c r="F61" s="149"/>
      <c r="G61" s="150"/>
    </row>
    <row r="62" spans="1:10">
      <c r="A62" s="99"/>
      <c r="B62" s="137" t="s">
        <v>233</v>
      </c>
      <c r="C62" s="138"/>
      <c r="D62" s="138"/>
      <c r="E62" s="138"/>
      <c r="F62" s="138"/>
      <c r="G62" s="139"/>
    </row>
    <row r="63" spans="1:10">
      <c r="A63" s="99">
        <v>1</v>
      </c>
      <c r="B63" s="4"/>
      <c r="C63" s="1"/>
      <c r="D63" s="2"/>
      <c r="E63" s="68"/>
      <c r="F63" s="20"/>
      <c r="G63" s="20"/>
    </row>
    <row r="64" spans="1:10">
      <c r="A64" s="99">
        <v>2</v>
      </c>
      <c r="B64" s="4"/>
      <c r="C64" s="1"/>
      <c r="D64" s="2"/>
      <c r="E64" s="68"/>
      <c r="F64" s="20"/>
      <c r="G64" s="20"/>
    </row>
    <row r="65" spans="1:10" ht="12.75" thickBot="1">
      <c r="A65" s="105" t="s">
        <v>224</v>
      </c>
      <c r="B65" s="4"/>
      <c r="C65" s="1"/>
      <c r="D65" s="2"/>
      <c r="E65" s="68"/>
      <c r="F65" s="20"/>
      <c r="G65" s="20"/>
    </row>
    <row r="66" spans="1:10" ht="13.5" thickTop="1" thickBot="1">
      <c r="A66" s="99"/>
      <c r="B66" s="2"/>
      <c r="C66" s="106" t="s">
        <v>15</v>
      </c>
      <c r="D66" s="13" t="s">
        <v>1</v>
      </c>
      <c r="E66" s="2"/>
      <c r="F66" s="2"/>
      <c r="G66" s="89">
        <f>SUM(G63:G65)</f>
        <v>0</v>
      </c>
    </row>
    <row r="67" spans="1:10" ht="12.75" thickTop="1">
      <c r="A67" s="99"/>
      <c r="B67" s="140" t="s">
        <v>230</v>
      </c>
      <c r="C67" s="140"/>
      <c r="D67" s="140"/>
      <c r="E67" s="140"/>
      <c r="F67" s="140"/>
      <c r="G67" s="140"/>
      <c r="H67" s="90"/>
    </row>
    <row r="68" spans="1:10">
      <c r="A68" s="99">
        <v>1</v>
      </c>
      <c r="B68" s="4"/>
      <c r="C68" s="1"/>
      <c r="D68" s="2"/>
      <c r="E68" s="68"/>
      <c r="F68" s="20"/>
      <c r="G68" s="20"/>
      <c r="H68" s="90"/>
    </row>
    <row r="69" spans="1:10">
      <c r="A69" s="99">
        <v>2</v>
      </c>
      <c r="B69" s="4"/>
      <c r="C69" s="1"/>
      <c r="D69" s="2"/>
      <c r="E69" s="68"/>
      <c r="F69" s="20"/>
      <c r="G69" s="20"/>
      <c r="H69" s="90"/>
    </row>
    <row r="70" spans="1:10" ht="12.75" thickBot="1">
      <c r="A70" s="105" t="s">
        <v>224</v>
      </c>
      <c r="B70" s="4"/>
      <c r="C70" s="1"/>
      <c r="D70" s="2"/>
      <c r="E70" s="68"/>
      <c r="F70" s="20"/>
      <c r="G70" s="20"/>
      <c r="H70" s="90"/>
    </row>
    <row r="71" spans="1:10" ht="13.5" thickTop="1" thickBot="1">
      <c r="A71" s="99"/>
      <c r="B71" s="2"/>
      <c r="C71" s="106" t="s">
        <v>16</v>
      </c>
      <c r="D71" s="13" t="s">
        <v>1</v>
      </c>
      <c r="E71" s="2"/>
      <c r="F71" s="2"/>
      <c r="G71" s="89">
        <f>SUM(G68:G70)</f>
        <v>0</v>
      </c>
    </row>
    <row r="72" spans="1:10" ht="12.75" thickTop="1">
      <c r="A72" s="99"/>
      <c r="B72" s="111"/>
      <c r="C72" s="108" t="s">
        <v>237</v>
      </c>
      <c r="D72" s="109" t="s">
        <v>1</v>
      </c>
      <c r="E72" s="107"/>
      <c r="F72" s="107"/>
      <c r="G72" s="110"/>
    </row>
    <row r="73" spans="1:10">
      <c r="A73" s="99"/>
      <c r="B73" s="141" t="s">
        <v>231</v>
      </c>
      <c r="C73" s="142"/>
      <c r="D73" s="142"/>
      <c r="E73" s="142"/>
      <c r="F73" s="142"/>
      <c r="G73" s="143"/>
    </row>
    <row r="74" spans="1:10" s="64" customFormat="1">
      <c r="A74" s="99">
        <v>1</v>
      </c>
      <c r="B74" s="4"/>
      <c r="C74" s="1"/>
      <c r="D74" s="2"/>
      <c r="E74" s="68"/>
      <c r="F74" s="20"/>
      <c r="G74" s="20"/>
      <c r="I74" s="7"/>
      <c r="J74" s="7"/>
    </row>
    <row r="75" spans="1:10" s="64" customFormat="1">
      <c r="A75" s="99">
        <v>2</v>
      </c>
      <c r="B75" s="4"/>
      <c r="C75" s="1"/>
      <c r="D75" s="2"/>
      <c r="E75" s="68"/>
      <c r="F75" s="20"/>
      <c r="G75" s="20"/>
      <c r="I75" s="7"/>
      <c r="J75" s="7"/>
    </row>
    <row r="76" spans="1:10" s="64" customFormat="1" ht="12.75" thickBot="1">
      <c r="A76" s="105" t="s">
        <v>224</v>
      </c>
      <c r="B76" s="4"/>
      <c r="C76" s="1"/>
      <c r="D76" s="2"/>
      <c r="E76" s="68"/>
      <c r="F76" s="20"/>
      <c r="G76" s="20"/>
      <c r="I76" s="7"/>
      <c r="J76" s="7"/>
    </row>
    <row r="77" spans="1:10" ht="13.5" thickTop="1" thickBot="1">
      <c r="A77" s="99"/>
      <c r="B77" s="2"/>
      <c r="C77" s="108" t="s">
        <v>235</v>
      </c>
      <c r="D77" s="113" t="s">
        <v>1</v>
      </c>
      <c r="E77" s="112"/>
      <c r="F77" s="112"/>
      <c r="G77" s="114">
        <f>SUM(G74:G76)</f>
        <v>0</v>
      </c>
    </row>
    <row r="78" spans="1:10" ht="12.75" thickTop="1">
      <c r="A78" s="99"/>
      <c r="B78" s="141" t="s">
        <v>247</v>
      </c>
      <c r="C78" s="142"/>
      <c r="D78" s="142"/>
      <c r="E78" s="142"/>
      <c r="F78" s="142"/>
      <c r="G78" s="143"/>
      <c r="H78" s="64"/>
      <c r="J78" s="64"/>
    </row>
    <row r="79" spans="1:10" ht="12.75" customHeight="1">
      <c r="A79" s="99">
        <v>1</v>
      </c>
      <c r="B79" s="4"/>
      <c r="C79" s="75"/>
      <c r="D79" s="2"/>
      <c r="E79" s="79"/>
      <c r="F79" s="20"/>
      <c r="G79" s="20"/>
      <c r="H79" s="64"/>
      <c r="J79" s="64"/>
    </row>
    <row r="80" spans="1:10" ht="12.75" customHeight="1">
      <c r="A80" s="99">
        <v>2</v>
      </c>
      <c r="B80" s="4"/>
      <c r="C80" s="1"/>
      <c r="D80" s="2"/>
      <c r="E80" s="84"/>
      <c r="F80" s="20"/>
      <c r="G80" s="20"/>
      <c r="H80" s="64"/>
      <c r="J80" s="64"/>
    </row>
    <row r="81" spans="1:10" ht="12.75" customHeight="1" thickBot="1">
      <c r="A81" s="105" t="s">
        <v>224</v>
      </c>
      <c r="B81" s="4"/>
      <c r="C81" s="1"/>
      <c r="D81" s="2"/>
      <c r="E81" s="84"/>
      <c r="F81" s="20"/>
      <c r="G81" s="20"/>
      <c r="H81" s="64"/>
      <c r="J81" s="64"/>
    </row>
    <row r="82" spans="1:10" ht="13.5" customHeight="1" thickTop="1">
      <c r="A82" s="99"/>
      <c r="B82" s="122"/>
      <c r="C82" s="117" t="s">
        <v>236</v>
      </c>
      <c r="D82" s="118" t="s">
        <v>1</v>
      </c>
      <c r="E82" s="119"/>
      <c r="F82" s="119"/>
      <c r="G82" s="120">
        <f>SUM(G79:G81)</f>
        <v>0</v>
      </c>
      <c r="H82" s="64"/>
      <c r="J82" s="64"/>
    </row>
    <row r="83" spans="1:10" ht="13.5" customHeight="1">
      <c r="A83" s="99"/>
      <c r="B83" s="155" t="s">
        <v>240</v>
      </c>
      <c r="C83" s="155"/>
      <c r="D83" s="155"/>
      <c r="E83" s="155"/>
      <c r="F83" s="155"/>
      <c r="G83" s="155"/>
      <c r="H83" s="64"/>
      <c r="I83" s="64"/>
      <c r="J83" s="64"/>
    </row>
    <row r="84" spans="1:10" ht="12.75" customHeight="1">
      <c r="A84" s="99">
        <v>1</v>
      </c>
      <c r="B84" s="4"/>
      <c r="C84" s="75"/>
      <c r="D84" s="2"/>
      <c r="E84" s="79"/>
      <c r="F84" s="20"/>
      <c r="G84" s="20"/>
      <c r="H84" s="80"/>
      <c r="I84" s="64"/>
      <c r="J84" s="64"/>
    </row>
    <row r="85" spans="1:10" ht="14.25" customHeight="1">
      <c r="A85" s="99">
        <v>2</v>
      </c>
      <c r="B85" s="4"/>
      <c r="C85" s="1"/>
      <c r="D85" s="2"/>
      <c r="E85" s="84"/>
      <c r="F85" s="20"/>
      <c r="G85" s="20"/>
      <c r="H85" s="82"/>
      <c r="I85" s="64"/>
      <c r="J85" s="64"/>
    </row>
    <row r="86" spans="1:10" ht="12.75" thickBot="1">
      <c r="A86" s="105" t="s">
        <v>224</v>
      </c>
      <c r="B86" s="4"/>
      <c r="C86" s="1"/>
      <c r="D86" s="2"/>
      <c r="E86" s="84"/>
      <c r="F86" s="20"/>
      <c r="G86" s="20"/>
      <c r="H86" s="64"/>
      <c r="I86" s="64"/>
      <c r="J86" s="64"/>
    </row>
    <row r="87" spans="1:10" ht="12.75" thickTop="1">
      <c r="A87" s="99"/>
      <c r="B87" s="63"/>
      <c r="C87" s="117" t="s">
        <v>239</v>
      </c>
      <c r="D87" s="118" t="s">
        <v>1</v>
      </c>
      <c r="E87" s="119"/>
      <c r="F87" s="119"/>
      <c r="G87" s="120">
        <f>SUM(G84:G86)</f>
        <v>0</v>
      </c>
      <c r="H87" s="64"/>
      <c r="I87" s="64"/>
      <c r="J87" s="64"/>
    </row>
    <row r="88" spans="1:10" ht="18" customHeight="1">
      <c r="A88" s="99"/>
      <c r="B88" s="123"/>
      <c r="C88" s="132" t="s">
        <v>244</v>
      </c>
      <c r="D88" s="124" t="s">
        <v>1</v>
      </c>
      <c r="E88" s="123"/>
      <c r="F88" s="123"/>
      <c r="G88" s="125"/>
      <c r="I88" s="64"/>
      <c r="J88" s="64"/>
    </row>
    <row r="89" spans="1:10" ht="18" customHeight="1">
      <c r="A89" s="99"/>
      <c r="B89" s="86"/>
      <c r="C89" s="106" t="s">
        <v>243</v>
      </c>
      <c r="D89" s="87"/>
      <c r="E89" s="86"/>
      <c r="F89" s="86"/>
      <c r="G89" s="12"/>
      <c r="I89" s="64"/>
      <c r="J89" s="64"/>
    </row>
    <row r="90" spans="1:10" ht="18" customHeight="1">
      <c r="A90" s="99"/>
      <c r="B90" s="86"/>
      <c r="C90" s="130" t="s">
        <v>121</v>
      </c>
      <c r="D90" s="87"/>
      <c r="E90" s="86"/>
      <c r="F90" s="86"/>
      <c r="G90" s="88"/>
    </row>
    <row r="91" spans="1:10" ht="18" customHeight="1">
      <c r="A91" s="99"/>
      <c r="B91" s="19"/>
      <c r="C91" s="133" t="s">
        <v>5</v>
      </c>
      <c r="D91" s="19"/>
      <c r="E91" s="19"/>
      <c r="F91" s="19"/>
      <c r="G91" s="20"/>
    </row>
    <row r="92" spans="1:10" ht="18" customHeight="1">
      <c r="A92" s="99"/>
      <c r="B92" s="21"/>
      <c r="C92" s="131" t="s">
        <v>6</v>
      </c>
      <c r="D92" s="21"/>
      <c r="E92" s="21"/>
      <c r="F92" s="21"/>
      <c r="G92" s="73">
        <f>G91+G90</f>
        <v>0</v>
      </c>
    </row>
    <row r="93" spans="1:10">
      <c r="A93" s="6"/>
      <c r="B93" s="6"/>
      <c r="C93" s="6"/>
      <c r="D93" s="6"/>
      <c r="E93" s="6"/>
      <c r="F93" s="6"/>
      <c r="G93" s="6"/>
      <c r="H93" s="6"/>
    </row>
    <row r="94" spans="1:10">
      <c r="A94" s="6"/>
      <c r="B94" s="6"/>
      <c r="C94" s="6"/>
      <c r="D94" s="6"/>
      <c r="E94" s="6"/>
      <c r="F94" s="6"/>
      <c r="G94" s="126"/>
      <c r="H94" s="6"/>
    </row>
    <row r="95" spans="1:10">
      <c r="A95" s="6"/>
      <c r="B95" s="6"/>
      <c r="C95" s="6"/>
      <c r="D95" s="6"/>
      <c r="E95" s="6"/>
      <c r="F95" s="6"/>
      <c r="G95" s="6"/>
      <c r="H95" s="6"/>
    </row>
    <row r="96" spans="1:10" ht="15.75">
      <c r="A96" s="6"/>
      <c r="B96" s="6"/>
      <c r="C96" s="6"/>
      <c r="D96" s="127"/>
      <c r="E96" s="128"/>
      <c r="F96" s="6"/>
      <c r="G96" s="6"/>
      <c r="H96" s="6"/>
    </row>
    <row r="97" spans="1:8">
      <c r="A97" s="6"/>
      <c r="B97" s="6"/>
      <c r="C97" s="128"/>
      <c r="D97" s="6"/>
      <c r="E97" s="128"/>
      <c r="F97" s="6"/>
      <c r="G97" s="6"/>
      <c r="H97" s="6"/>
    </row>
    <row r="98" spans="1:8">
      <c r="A98" s="6"/>
      <c r="B98" s="6"/>
      <c r="C98" s="129"/>
      <c r="D98" s="6"/>
      <c r="E98" s="129"/>
      <c r="F98" s="6"/>
      <c r="G98" s="6"/>
      <c r="H98" s="6"/>
    </row>
    <row r="99" spans="1:8">
      <c r="A99" s="6"/>
      <c r="B99" s="126"/>
      <c r="C99" s="126"/>
      <c r="D99" s="126"/>
      <c r="E99" s="126"/>
      <c r="F99" s="126"/>
      <c r="G99" s="126"/>
      <c r="H99" s="6"/>
    </row>
    <row r="100" spans="1:8">
      <c r="A100" s="6"/>
      <c r="B100" s="23"/>
      <c r="C100" s="23"/>
      <c r="D100" s="23"/>
      <c r="E100" s="23"/>
      <c r="F100" s="23"/>
      <c r="G100" s="23"/>
      <c r="H100" s="6"/>
    </row>
    <row r="101" spans="1:8">
      <c r="A101" s="6"/>
      <c r="B101" s="24"/>
      <c r="C101" s="24"/>
      <c r="D101" s="24"/>
      <c r="E101" s="24"/>
      <c r="F101" s="24"/>
      <c r="G101" s="24"/>
      <c r="H101" s="6"/>
    </row>
    <row r="102" spans="1:8">
      <c r="B102" s="6"/>
      <c r="C102" s="6"/>
      <c r="D102" s="6"/>
      <c r="E102" s="6"/>
      <c r="F102" s="6"/>
      <c r="G102" s="6"/>
    </row>
    <row r="103" spans="1:8">
      <c r="B103" s="6"/>
      <c r="C103" s="6"/>
      <c r="D103" s="6"/>
      <c r="E103" s="6"/>
      <c r="F103" s="6"/>
      <c r="G103" s="6"/>
    </row>
  </sheetData>
  <mergeCells count="18">
    <mergeCell ref="B25:G25"/>
    <mergeCell ref="B4:H4"/>
    <mergeCell ref="B9:G9"/>
    <mergeCell ref="B14:G14"/>
    <mergeCell ref="B15:G15"/>
    <mergeCell ref="B20:G20"/>
    <mergeCell ref="B83:G83"/>
    <mergeCell ref="B30:G30"/>
    <mergeCell ref="B35:G35"/>
    <mergeCell ref="B40:G40"/>
    <mergeCell ref="B45:G45"/>
    <mergeCell ref="B50:G50"/>
    <mergeCell ref="B56:G56"/>
    <mergeCell ref="B61:G61"/>
    <mergeCell ref="B62:G62"/>
    <mergeCell ref="B67:G67"/>
    <mergeCell ref="B73:G73"/>
    <mergeCell ref="B78:G7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08"/>
  <sheetViews>
    <sheetView topLeftCell="A58" workbookViewId="0">
      <selection activeCell="H50" sqref="H50"/>
    </sheetView>
  </sheetViews>
  <sheetFormatPr defaultRowHeight="12"/>
  <cols>
    <col min="1" max="1" width="4.28515625" style="7" customWidth="1"/>
    <col min="2" max="2" width="18.7109375" style="7" customWidth="1"/>
    <col min="3" max="3" width="63.140625" style="7" customWidth="1"/>
    <col min="4" max="4" width="9.85546875" style="7" customWidth="1"/>
    <col min="5" max="5" width="10.5703125" style="7" customWidth="1"/>
    <col min="6" max="6" width="12.5703125" style="7" customWidth="1"/>
    <col min="7" max="7" width="14.85546875" style="7" customWidth="1"/>
    <col min="8" max="8" width="12.85546875" style="7" bestFit="1" customWidth="1"/>
    <col min="9" max="9" width="14.28515625" style="7" bestFit="1" customWidth="1"/>
    <col min="10" max="16384" width="9.140625" style="7"/>
  </cols>
  <sheetData>
    <row r="1" spans="1:8" s="62" customFormat="1" ht="12.75">
      <c r="A1" s="66"/>
      <c r="B1" s="66"/>
      <c r="C1" s="66"/>
      <c r="D1" s="66"/>
      <c r="E1" s="66"/>
      <c r="F1" s="66"/>
      <c r="G1" s="69"/>
      <c r="H1" s="66"/>
    </row>
    <row r="2" spans="1:8" s="62" customFormat="1">
      <c r="A2" s="66"/>
      <c r="B2" s="66"/>
      <c r="C2" s="66"/>
      <c r="D2" s="66"/>
      <c r="E2" s="66"/>
      <c r="F2" s="66"/>
      <c r="G2" s="67"/>
      <c r="H2" s="66"/>
    </row>
    <row r="3" spans="1:8">
      <c r="A3" s="6"/>
      <c r="B3" s="6"/>
      <c r="C3" s="6"/>
      <c r="D3" s="6"/>
      <c r="E3" s="6"/>
      <c r="F3" s="6"/>
      <c r="G3" s="6"/>
      <c r="H3" s="6"/>
    </row>
    <row r="4" spans="1:8" ht="18.75">
      <c r="A4" s="6"/>
      <c r="B4" s="154" t="s">
        <v>251</v>
      </c>
      <c r="C4" s="154"/>
      <c r="D4" s="154"/>
      <c r="E4" s="154"/>
      <c r="F4" s="154"/>
      <c r="G4" s="154"/>
      <c r="H4" s="154"/>
    </row>
    <row r="5" spans="1:8" ht="18.75">
      <c r="A5" s="6"/>
      <c r="B5" s="96"/>
      <c r="C5" s="96" t="s">
        <v>246</v>
      </c>
      <c r="D5" s="96"/>
      <c r="E5" s="96"/>
      <c r="F5" s="96"/>
      <c r="G5" s="96"/>
      <c r="H5" s="96"/>
    </row>
    <row r="6" spans="1:8">
      <c r="A6" s="6"/>
      <c r="B6" s="57"/>
      <c r="C6" s="57"/>
      <c r="D6" s="57"/>
      <c r="E6" s="57"/>
      <c r="F6" s="57"/>
      <c r="G6" s="57"/>
      <c r="H6" s="6"/>
    </row>
    <row r="7" spans="1:8" ht="15.75">
      <c r="A7" s="6"/>
      <c r="B7" s="101"/>
      <c r="C7" s="102"/>
      <c r="D7" s="91"/>
      <c r="E7" s="92"/>
      <c r="F7" s="93"/>
      <c r="G7" s="94"/>
      <c r="H7" s="6"/>
    </row>
    <row r="8" spans="1:8" ht="18.75" customHeight="1">
      <c r="A8" s="99" t="s">
        <v>220</v>
      </c>
      <c r="B8" s="97" t="s">
        <v>221</v>
      </c>
      <c r="C8" s="97" t="s">
        <v>8</v>
      </c>
      <c r="D8" s="97" t="s">
        <v>9</v>
      </c>
      <c r="E8" s="97" t="s">
        <v>10</v>
      </c>
      <c r="F8" s="97" t="s">
        <v>11</v>
      </c>
      <c r="G8" s="97" t="s">
        <v>12</v>
      </c>
    </row>
    <row r="9" spans="1:8" ht="18.75" customHeight="1">
      <c r="A9" s="103"/>
      <c r="B9" s="147" t="s">
        <v>218</v>
      </c>
      <c r="C9" s="147"/>
      <c r="D9" s="147"/>
      <c r="E9" s="147"/>
      <c r="F9" s="147"/>
      <c r="G9" s="147"/>
    </row>
    <row r="10" spans="1:8" ht="12.75" customHeight="1">
      <c r="A10" s="99">
        <v>1</v>
      </c>
      <c r="B10" s="98"/>
      <c r="C10" s="98"/>
      <c r="D10" s="98"/>
      <c r="E10" s="98"/>
      <c r="F10" s="98"/>
      <c r="G10" s="98"/>
    </row>
    <row r="11" spans="1:8" ht="12.75" customHeight="1">
      <c r="A11" s="99">
        <v>2</v>
      </c>
      <c r="B11" s="98"/>
      <c r="C11" s="98"/>
      <c r="D11" s="98"/>
      <c r="E11" s="98"/>
      <c r="F11" s="98"/>
      <c r="G11" s="98"/>
    </row>
    <row r="12" spans="1:8" ht="12.75" customHeight="1" thickBot="1">
      <c r="A12" s="104" t="s">
        <v>224</v>
      </c>
      <c r="B12" s="13"/>
      <c r="C12" s="13"/>
      <c r="D12" s="13"/>
      <c r="E12" s="13"/>
      <c r="F12" s="13"/>
      <c r="G12" s="13"/>
    </row>
    <row r="13" spans="1:8" ht="13.5" thickTop="1" thickBot="1">
      <c r="A13" s="99"/>
      <c r="B13" s="2"/>
      <c r="C13" s="108" t="s">
        <v>222</v>
      </c>
      <c r="D13" s="113" t="s">
        <v>1</v>
      </c>
      <c r="E13" s="112"/>
      <c r="F13" s="112"/>
      <c r="G13" s="114">
        <f>G10+G11+G12</f>
        <v>0</v>
      </c>
    </row>
    <row r="14" spans="1:8" ht="18" customHeight="1" thickTop="1">
      <c r="A14" s="103"/>
      <c r="B14" s="144" t="s">
        <v>219</v>
      </c>
      <c r="C14" s="145"/>
      <c r="D14" s="145"/>
      <c r="E14" s="145"/>
      <c r="F14" s="145"/>
      <c r="G14" s="146"/>
    </row>
    <row r="15" spans="1:8">
      <c r="A15" s="99"/>
      <c r="B15" s="137" t="s">
        <v>14</v>
      </c>
      <c r="C15" s="138"/>
      <c r="D15" s="138"/>
      <c r="E15" s="138"/>
      <c r="F15" s="138"/>
      <c r="G15" s="139"/>
    </row>
    <row r="16" spans="1:8">
      <c r="A16" s="99">
        <v>1</v>
      </c>
      <c r="B16" s="13"/>
      <c r="C16" s="13"/>
      <c r="D16" s="13"/>
      <c r="E16" s="13"/>
      <c r="F16" s="13"/>
      <c r="G16" s="13"/>
    </row>
    <row r="17" spans="1:9">
      <c r="A17" s="99">
        <v>2</v>
      </c>
      <c r="B17" s="13"/>
      <c r="C17" s="13"/>
      <c r="D17" s="13"/>
      <c r="E17" s="13"/>
      <c r="F17" s="13"/>
      <c r="G17" s="13"/>
    </row>
    <row r="18" spans="1:9" ht="12.75" thickBot="1">
      <c r="A18" s="105" t="s">
        <v>224</v>
      </c>
      <c r="B18" s="4"/>
      <c r="C18" s="75"/>
      <c r="D18" s="2"/>
      <c r="E18" s="79"/>
      <c r="F18" s="79"/>
      <c r="G18" s="20"/>
    </row>
    <row r="19" spans="1:9" ht="13.5" thickTop="1" thickBot="1">
      <c r="A19" s="99"/>
      <c r="B19" s="2"/>
      <c r="C19" s="106" t="s">
        <v>15</v>
      </c>
      <c r="D19" s="13" t="s">
        <v>1</v>
      </c>
      <c r="E19" s="2"/>
      <c r="F19" s="2"/>
      <c r="G19" s="89">
        <f>SUM(G18:G18)</f>
        <v>0</v>
      </c>
    </row>
    <row r="20" spans="1:9" ht="12.75" thickTop="1">
      <c r="A20" s="99"/>
      <c r="B20" s="151" t="s">
        <v>223</v>
      </c>
      <c r="C20" s="152"/>
      <c r="D20" s="152"/>
      <c r="E20" s="152"/>
      <c r="F20" s="152"/>
      <c r="G20" s="153"/>
    </row>
    <row r="21" spans="1:9">
      <c r="A21" s="99">
        <v>1</v>
      </c>
      <c r="B21" s="4"/>
      <c r="C21" s="1"/>
      <c r="D21" s="2"/>
      <c r="E21" s="68"/>
      <c r="F21" s="79"/>
      <c r="G21" s="20"/>
    </row>
    <row r="22" spans="1:9">
      <c r="A22" s="99">
        <v>2</v>
      </c>
      <c r="B22" s="4"/>
      <c r="C22" s="1"/>
      <c r="D22" s="2"/>
      <c r="E22" s="68"/>
      <c r="F22" s="79"/>
      <c r="G22" s="20"/>
    </row>
    <row r="23" spans="1:9" ht="13.5" thickBot="1">
      <c r="A23" s="105" t="s">
        <v>224</v>
      </c>
      <c r="B23" s="4"/>
      <c r="C23" s="1"/>
      <c r="D23" s="85"/>
      <c r="E23" s="68"/>
      <c r="F23" s="79"/>
      <c r="G23" s="20"/>
    </row>
    <row r="24" spans="1:9" ht="13.5" thickTop="1" thickBot="1">
      <c r="A24" s="99"/>
      <c r="B24" s="2"/>
      <c r="C24" s="106" t="s">
        <v>16</v>
      </c>
      <c r="D24" s="13" t="s">
        <v>1</v>
      </c>
      <c r="E24" s="2"/>
      <c r="F24" s="2"/>
      <c r="G24" s="89">
        <f>SUM(G21:G23)</f>
        <v>0</v>
      </c>
    </row>
    <row r="25" spans="1:9" ht="12.75" thickTop="1">
      <c r="A25" s="99"/>
      <c r="B25" s="151" t="s">
        <v>42</v>
      </c>
      <c r="C25" s="152"/>
      <c r="D25" s="152"/>
      <c r="E25" s="152"/>
      <c r="F25" s="152"/>
      <c r="G25" s="153"/>
    </row>
    <row r="26" spans="1:9">
      <c r="A26" s="99">
        <v>1</v>
      </c>
      <c r="B26" s="4"/>
      <c r="C26" s="1"/>
      <c r="D26" s="2"/>
      <c r="E26" s="61"/>
      <c r="F26" s="20"/>
      <c r="G26" s="20"/>
    </row>
    <row r="27" spans="1:9">
      <c r="A27" s="99">
        <v>2</v>
      </c>
      <c r="B27" s="4"/>
      <c r="C27" s="1"/>
      <c r="D27" s="2"/>
      <c r="E27" s="61"/>
      <c r="F27" s="20"/>
      <c r="G27" s="20"/>
    </row>
    <row r="28" spans="1:9" ht="12.75" thickBot="1">
      <c r="A28" s="105" t="s">
        <v>224</v>
      </c>
      <c r="B28" s="4"/>
      <c r="C28" s="1"/>
      <c r="D28" s="2"/>
      <c r="E28" s="61"/>
      <c r="F28" s="20"/>
      <c r="G28" s="20"/>
    </row>
    <row r="29" spans="1:9" ht="13.5" thickTop="1" thickBot="1">
      <c r="A29" s="99"/>
      <c r="B29" s="2"/>
      <c r="C29" s="106" t="s">
        <v>19</v>
      </c>
      <c r="D29" s="13" t="s">
        <v>1</v>
      </c>
      <c r="E29" s="2"/>
      <c r="F29" s="12"/>
      <c r="G29" s="89">
        <f>SUM(G26:G28)</f>
        <v>0</v>
      </c>
    </row>
    <row r="30" spans="1:9" s="15" customFormat="1" ht="12.75" thickTop="1">
      <c r="A30" s="100"/>
      <c r="B30" s="151" t="s">
        <v>225</v>
      </c>
      <c r="C30" s="152"/>
      <c r="D30" s="152"/>
      <c r="E30" s="152"/>
      <c r="F30" s="152"/>
      <c r="G30" s="153"/>
      <c r="I30" s="7"/>
    </row>
    <row r="31" spans="1:9">
      <c r="A31" s="99">
        <v>1</v>
      </c>
      <c r="B31" s="5"/>
      <c r="C31" s="11"/>
      <c r="D31" s="16"/>
      <c r="E31" s="61"/>
      <c r="F31" s="61"/>
      <c r="G31" s="20"/>
    </row>
    <row r="32" spans="1:9">
      <c r="A32" s="99">
        <v>2</v>
      </c>
      <c r="B32" s="4"/>
      <c r="C32" s="1"/>
      <c r="D32" s="2"/>
      <c r="E32" s="61"/>
      <c r="F32" s="61"/>
      <c r="G32" s="20"/>
    </row>
    <row r="33" spans="1:9" ht="12.75" thickBot="1">
      <c r="A33" s="105" t="s">
        <v>224</v>
      </c>
      <c r="B33" s="5"/>
      <c r="C33" s="11"/>
      <c r="D33" s="16"/>
      <c r="E33" s="61"/>
      <c r="F33" s="61"/>
      <c r="G33" s="20"/>
    </row>
    <row r="34" spans="1:9" ht="13.5" thickTop="1" thickBot="1">
      <c r="A34" s="99"/>
      <c r="B34" s="2"/>
      <c r="C34" s="106" t="s">
        <v>21</v>
      </c>
      <c r="D34" s="13" t="s">
        <v>1</v>
      </c>
      <c r="E34" s="61"/>
      <c r="F34" s="61"/>
      <c r="G34" s="89">
        <f>SUM(G31:G33)</f>
        <v>0</v>
      </c>
    </row>
    <row r="35" spans="1:9" ht="12.75" thickTop="1">
      <c r="A35" s="99"/>
      <c r="B35" s="151" t="s">
        <v>20</v>
      </c>
      <c r="C35" s="152"/>
      <c r="D35" s="152"/>
      <c r="E35" s="152"/>
      <c r="F35" s="152"/>
      <c r="G35" s="153"/>
    </row>
    <row r="36" spans="1:9">
      <c r="A36" s="99">
        <v>1</v>
      </c>
      <c r="B36" s="4"/>
      <c r="C36" s="11"/>
      <c r="D36" s="2"/>
      <c r="E36" s="68"/>
      <c r="F36" s="61"/>
      <c r="G36" s="20"/>
    </row>
    <row r="37" spans="1:9">
      <c r="A37" s="99">
        <v>2</v>
      </c>
      <c r="B37" s="4"/>
      <c r="C37" s="11"/>
      <c r="D37" s="2"/>
      <c r="E37" s="68"/>
      <c r="F37" s="61"/>
      <c r="G37" s="20"/>
    </row>
    <row r="38" spans="1:9" ht="12.75" thickBot="1">
      <c r="A38" s="105" t="s">
        <v>224</v>
      </c>
      <c r="B38" s="4"/>
      <c r="C38" s="1"/>
      <c r="D38" s="2"/>
      <c r="E38" s="68"/>
      <c r="F38" s="61"/>
      <c r="G38" s="20"/>
    </row>
    <row r="39" spans="1:9" ht="13.5" thickTop="1" thickBot="1">
      <c r="A39" s="99"/>
      <c r="B39" s="2"/>
      <c r="C39" s="106" t="s">
        <v>33</v>
      </c>
      <c r="D39" s="13" t="s">
        <v>1</v>
      </c>
      <c r="E39" s="2"/>
      <c r="F39" s="2"/>
      <c r="G39" s="89">
        <f>SUM(G36:G38)</f>
        <v>0</v>
      </c>
    </row>
    <row r="40" spans="1:9" ht="12.75" thickTop="1">
      <c r="A40" s="99"/>
      <c r="B40" s="151" t="s">
        <v>25</v>
      </c>
      <c r="C40" s="152"/>
      <c r="D40" s="152"/>
      <c r="E40" s="152"/>
      <c r="F40" s="152"/>
      <c r="G40" s="153"/>
    </row>
    <row r="41" spans="1:9">
      <c r="A41" s="99">
        <v>1</v>
      </c>
      <c r="B41" s="4"/>
      <c r="C41" s="1"/>
      <c r="D41" s="2"/>
      <c r="E41" s="68"/>
      <c r="F41" s="20"/>
      <c r="G41" s="20"/>
    </row>
    <row r="42" spans="1:9">
      <c r="A42" s="99">
        <v>2</v>
      </c>
      <c r="B42" s="4"/>
      <c r="C42" s="1"/>
      <c r="D42" s="2"/>
      <c r="E42" s="68"/>
      <c r="F42" s="20"/>
      <c r="G42" s="20"/>
    </row>
    <row r="43" spans="1:9" ht="12.75" thickBot="1">
      <c r="A43" s="105" t="s">
        <v>224</v>
      </c>
      <c r="B43" s="4"/>
      <c r="C43" s="1"/>
      <c r="D43" s="2"/>
      <c r="E43" s="68"/>
      <c r="F43" s="20"/>
      <c r="G43" s="20"/>
    </row>
    <row r="44" spans="1:9" ht="13.5" thickTop="1" thickBot="1">
      <c r="A44" s="99"/>
      <c r="B44" s="2"/>
      <c r="C44" s="106" t="s">
        <v>34</v>
      </c>
      <c r="D44" s="13" t="s">
        <v>1</v>
      </c>
      <c r="E44" s="2"/>
      <c r="F44" s="2"/>
      <c r="G44" s="89">
        <f>SUM(G41:G43)</f>
        <v>0</v>
      </c>
    </row>
    <row r="45" spans="1:9" ht="12.75" thickTop="1">
      <c r="A45" s="99"/>
      <c r="B45" s="151" t="s">
        <v>57</v>
      </c>
      <c r="C45" s="152"/>
      <c r="D45" s="152"/>
      <c r="E45" s="152"/>
      <c r="F45" s="152"/>
      <c r="G45" s="153"/>
    </row>
    <row r="46" spans="1:9" s="62" customFormat="1">
      <c r="A46" s="99">
        <v>1</v>
      </c>
      <c r="B46" s="4"/>
      <c r="C46" s="75"/>
      <c r="D46" s="2"/>
      <c r="E46" s="68"/>
      <c r="F46" s="20"/>
      <c r="G46" s="20"/>
      <c r="I46" s="7"/>
    </row>
    <row r="47" spans="1:9" s="62" customFormat="1">
      <c r="A47" s="99">
        <v>2</v>
      </c>
      <c r="B47" s="4"/>
      <c r="C47" s="1"/>
      <c r="D47" s="2"/>
      <c r="E47" s="79"/>
      <c r="F47" s="20"/>
      <c r="G47" s="20"/>
      <c r="I47" s="7"/>
    </row>
    <row r="48" spans="1:9" ht="12.75" thickBot="1">
      <c r="A48" s="105" t="s">
        <v>224</v>
      </c>
      <c r="B48" s="4"/>
      <c r="C48" s="75"/>
      <c r="D48" s="2"/>
      <c r="E48" s="84"/>
      <c r="F48" s="12"/>
      <c r="G48" s="20"/>
    </row>
    <row r="49" spans="1:10" s="15" customFormat="1" ht="13.5" thickTop="1" thickBot="1">
      <c r="A49" s="100"/>
      <c r="B49" s="2"/>
      <c r="C49" s="106" t="s">
        <v>35</v>
      </c>
      <c r="D49" s="13" t="s">
        <v>1</v>
      </c>
      <c r="E49" s="2"/>
      <c r="F49" s="2"/>
      <c r="G49" s="89">
        <f>SUM(G46:G48)</f>
        <v>0</v>
      </c>
      <c r="I49" s="7"/>
    </row>
    <row r="50" spans="1:10" ht="12.75" thickTop="1">
      <c r="A50" s="99"/>
      <c r="B50" s="151" t="s">
        <v>266</v>
      </c>
      <c r="C50" s="152"/>
      <c r="D50" s="152"/>
      <c r="E50" s="152"/>
      <c r="F50" s="152"/>
      <c r="G50" s="153"/>
    </row>
    <row r="51" spans="1:10">
      <c r="A51" s="99">
        <v>1</v>
      </c>
      <c r="B51" s="4"/>
      <c r="C51" s="1"/>
      <c r="D51" s="2"/>
      <c r="E51" s="68"/>
      <c r="F51" s="20"/>
      <c r="G51" s="20"/>
    </row>
    <row r="52" spans="1:10">
      <c r="A52" s="99">
        <v>2</v>
      </c>
      <c r="B52" s="4"/>
      <c r="C52" s="11"/>
      <c r="D52" s="2"/>
      <c r="E52" s="68"/>
      <c r="F52" s="20"/>
      <c r="G52" s="20"/>
    </row>
    <row r="53" spans="1:10" ht="12.75" thickBot="1">
      <c r="A53" s="105" t="s">
        <v>224</v>
      </c>
      <c r="B53" s="4"/>
      <c r="C53" s="1"/>
      <c r="D53" s="2"/>
      <c r="E53" s="79"/>
      <c r="F53" s="20"/>
      <c r="G53" s="20"/>
    </row>
    <row r="54" spans="1:10" ht="13.5" thickTop="1" thickBot="1">
      <c r="A54" s="99"/>
      <c r="B54" s="2"/>
      <c r="C54" s="106" t="s">
        <v>36</v>
      </c>
      <c r="D54" s="13" t="s">
        <v>1</v>
      </c>
      <c r="E54" s="2"/>
      <c r="F54" s="14"/>
      <c r="G54" s="89">
        <f>SUM(G51:G53)</f>
        <v>0</v>
      </c>
    </row>
    <row r="55" spans="1:10" ht="12.75" thickTop="1">
      <c r="A55" s="99"/>
      <c r="B55" s="115"/>
      <c r="C55" s="108" t="s">
        <v>226</v>
      </c>
      <c r="D55" s="109" t="s">
        <v>1</v>
      </c>
      <c r="E55" s="107"/>
      <c r="F55" s="107"/>
      <c r="G55" s="110"/>
    </row>
    <row r="56" spans="1:10">
      <c r="A56" s="99"/>
      <c r="B56" s="148" t="s">
        <v>227</v>
      </c>
      <c r="C56" s="149"/>
      <c r="D56" s="149"/>
      <c r="E56" s="149"/>
      <c r="F56" s="149"/>
      <c r="G56" s="150"/>
    </row>
    <row r="57" spans="1:10">
      <c r="A57" s="99">
        <v>1</v>
      </c>
      <c r="B57" s="4"/>
      <c r="C57" s="1"/>
      <c r="D57" s="2"/>
      <c r="E57" s="79"/>
      <c r="F57" s="20"/>
      <c r="G57" s="20"/>
      <c r="H57" s="95"/>
    </row>
    <row r="58" spans="1:10">
      <c r="A58" s="99">
        <v>2</v>
      </c>
      <c r="B58" s="4"/>
      <c r="C58" s="1"/>
      <c r="D58" s="2"/>
      <c r="E58" s="68"/>
      <c r="F58" s="20"/>
      <c r="G58" s="20"/>
      <c r="H58" s="95"/>
    </row>
    <row r="59" spans="1:10" s="15" customFormat="1">
      <c r="A59" s="105" t="s">
        <v>224</v>
      </c>
      <c r="B59" s="4"/>
      <c r="C59" s="1"/>
      <c r="D59" s="2"/>
      <c r="E59" s="68"/>
      <c r="F59" s="20"/>
      <c r="G59" s="20"/>
      <c r="H59" s="95"/>
      <c r="I59" s="7"/>
      <c r="J59" s="7"/>
    </row>
    <row r="60" spans="1:10">
      <c r="A60" s="99"/>
      <c r="B60" s="115"/>
      <c r="C60" s="108" t="s">
        <v>228</v>
      </c>
      <c r="D60" s="109" t="s">
        <v>1</v>
      </c>
      <c r="E60" s="107"/>
      <c r="F60" s="107"/>
      <c r="G60" s="110"/>
    </row>
    <row r="61" spans="1:10">
      <c r="A61" s="99"/>
      <c r="B61" s="148" t="s">
        <v>229</v>
      </c>
      <c r="C61" s="149"/>
      <c r="D61" s="149"/>
      <c r="E61" s="149"/>
      <c r="F61" s="149"/>
      <c r="G61" s="150"/>
    </row>
    <row r="62" spans="1:10">
      <c r="A62" s="99"/>
      <c r="B62" s="137" t="s">
        <v>233</v>
      </c>
      <c r="C62" s="138"/>
      <c r="D62" s="138"/>
      <c r="E62" s="138"/>
      <c r="F62" s="138"/>
      <c r="G62" s="139"/>
    </row>
    <row r="63" spans="1:10">
      <c r="A63" s="99">
        <v>1</v>
      </c>
      <c r="B63" s="4"/>
      <c r="C63" s="1"/>
      <c r="D63" s="2"/>
      <c r="E63" s="68"/>
      <c r="F63" s="20"/>
      <c r="G63" s="20"/>
    </row>
    <row r="64" spans="1:10">
      <c r="A64" s="99">
        <v>2</v>
      </c>
      <c r="B64" s="4"/>
      <c r="C64" s="1"/>
      <c r="D64" s="2"/>
      <c r="E64" s="68"/>
      <c r="F64" s="20"/>
      <c r="G64" s="20"/>
    </row>
    <row r="65" spans="1:10" ht="12.75" thickBot="1">
      <c r="A65" s="105" t="s">
        <v>224</v>
      </c>
      <c r="B65" s="4"/>
      <c r="C65" s="1"/>
      <c r="D65" s="2"/>
      <c r="E65" s="68"/>
      <c r="F65" s="20"/>
      <c r="G65" s="20"/>
    </row>
    <row r="66" spans="1:10" ht="13.5" thickTop="1" thickBot="1">
      <c r="A66" s="99"/>
      <c r="B66" s="2"/>
      <c r="C66" s="106" t="s">
        <v>15</v>
      </c>
      <c r="D66" s="13" t="s">
        <v>1</v>
      </c>
      <c r="E66" s="2"/>
      <c r="F66" s="2"/>
      <c r="G66" s="89">
        <f>SUM(G63:G65)</f>
        <v>0</v>
      </c>
    </row>
    <row r="67" spans="1:10" ht="12.75" thickTop="1">
      <c r="A67" s="99"/>
      <c r="B67" s="140" t="s">
        <v>230</v>
      </c>
      <c r="C67" s="140"/>
      <c r="D67" s="140"/>
      <c r="E67" s="140"/>
      <c r="F67" s="140"/>
      <c r="G67" s="140"/>
      <c r="H67" s="90"/>
    </row>
    <row r="68" spans="1:10">
      <c r="A68" s="99">
        <v>1</v>
      </c>
      <c r="B68" s="4"/>
      <c r="C68" s="1"/>
      <c r="D68" s="2"/>
      <c r="E68" s="68"/>
      <c r="F68" s="20"/>
      <c r="G68" s="20"/>
      <c r="H68" s="90"/>
    </row>
    <row r="69" spans="1:10">
      <c r="A69" s="99">
        <v>2</v>
      </c>
      <c r="B69" s="4"/>
      <c r="C69" s="1"/>
      <c r="D69" s="2"/>
      <c r="E69" s="68"/>
      <c r="F69" s="20"/>
      <c r="G69" s="20"/>
      <c r="H69" s="90"/>
    </row>
    <row r="70" spans="1:10" ht="12.75" thickBot="1">
      <c r="A70" s="105" t="s">
        <v>224</v>
      </c>
      <c r="B70" s="4"/>
      <c r="C70" s="1"/>
      <c r="D70" s="2"/>
      <c r="E70" s="68"/>
      <c r="F70" s="20"/>
      <c r="G70" s="20"/>
      <c r="H70" s="90"/>
    </row>
    <row r="71" spans="1:10" ht="13.5" thickTop="1" thickBot="1">
      <c r="A71" s="99"/>
      <c r="B71" s="2"/>
      <c r="C71" s="106" t="s">
        <v>16</v>
      </c>
      <c r="D71" s="13" t="s">
        <v>1</v>
      </c>
      <c r="E71" s="2"/>
      <c r="F71" s="2"/>
      <c r="G71" s="89">
        <f>SUM(G68:G70)</f>
        <v>0</v>
      </c>
    </row>
    <row r="72" spans="1:10" ht="12.75" thickTop="1">
      <c r="A72" s="99"/>
      <c r="B72" s="111"/>
      <c r="C72" s="108" t="s">
        <v>237</v>
      </c>
      <c r="D72" s="109" t="s">
        <v>1</v>
      </c>
      <c r="E72" s="107"/>
      <c r="F72" s="107"/>
      <c r="G72" s="110"/>
    </row>
    <row r="73" spans="1:10">
      <c r="A73" s="99"/>
      <c r="B73" s="141" t="s">
        <v>231</v>
      </c>
      <c r="C73" s="142"/>
      <c r="D73" s="142"/>
      <c r="E73" s="142"/>
      <c r="F73" s="142"/>
      <c r="G73" s="143"/>
    </row>
    <row r="74" spans="1:10" s="64" customFormat="1">
      <c r="A74" s="99">
        <v>1</v>
      </c>
      <c r="B74" s="4"/>
      <c r="C74" s="1"/>
      <c r="D74" s="2"/>
      <c r="E74" s="68"/>
      <c r="F74" s="20"/>
      <c r="G74" s="20"/>
      <c r="I74" s="7"/>
      <c r="J74" s="7"/>
    </row>
    <row r="75" spans="1:10" s="64" customFormat="1">
      <c r="A75" s="99">
        <v>2</v>
      </c>
      <c r="B75" s="4"/>
      <c r="C75" s="1"/>
      <c r="D75" s="2"/>
      <c r="E75" s="68"/>
      <c r="F75" s="20"/>
      <c r="G75" s="20"/>
      <c r="I75" s="7"/>
      <c r="J75" s="7"/>
    </row>
    <row r="76" spans="1:10" s="64" customFormat="1" ht="12.75" thickBot="1">
      <c r="A76" s="105" t="s">
        <v>224</v>
      </c>
      <c r="B76" s="4"/>
      <c r="C76" s="1"/>
      <c r="D76" s="2"/>
      <c r="E76" s="68"/>
      <c r="F76" s="20"/>
      <c r="G76" s="20"/>
      <c r="I76" s="7"/>
      <c r="J76" s="7"/>
    </row>
    <row r="77" spans="1:10" ht="13.5" thickTop="1" thickBot="1">
      <c r="A77" s="99"/>
      <c r="B77" s="2"/>
      <c r="C77" s="108" t="s">
        <v>235</v>
      </c>
      <c r="D77" s="113" t="s">
        <v>1</v>
      </c>
      <c r="E77" s="112"/>
      <c r="F77" s="112"/>
      <c r="G77" s="114">
        <f>SUM(G74:G76)</f>
        <v>0</v>
      </c>
    </row>
    <row r="78" spans="1:10" ht="12.75" thickTop="1">
      <c r="A78" s="99"/>
      <c r="B78" s="141" t="s">
        <v>245</v>
      </c>
      <c r="C78" s="142"/>
      <c r="D78" s="142"/>
      <c r="E78" s="142"/>
      <c r="F78" s="142"/>
      <c r="G78" s="143"/>
      <c r="H78" s="64"/>
      <c r="J78" s="64"/>
    </row>
    <row r="79" spans="1:10" ht="12.75" customHeight="1">
      <c r="A79" s="99">
        <v>1</v>
      </c>
      <c r="B79" s="4"/>
      <c r="C79" s="75"/>
      <c r="D79" s="2"/>
      <c r="E79" s="79"/>
      <c r="F79" s="20"/>
      <c r="G79" s="20"/>
      <c r="H79" s="64"/>
      <c r="J79" s="64"/>
    </row>
    <row r="80" spans="1:10" ht="12.75" customHeight="1">
      <c r="A80" s="99">
        <v>2</v>
      </c>
      <c r="B80" s="4"/>
      <c r="C80" s="1"/>
      <c r="D80" s="2"/>
      <c r="E80" s="84"/>
      <c r="F80" s="20"/>
      <c r="G80" s="20"/>
      <c r="H80" s="64"/>
      <c r="J80" s="64"/>
    </row>
    <row r="81" spans="1:10" ht="12.75" customHeight="1" thickBot="1">
      <c r="A81" s="105" t="s">
        <v>224</v>
      </c>
      <c r="B81" s="4"/>
      <c r="C81" s="1"/>
      <c r="D81" s="2"/>
      <c r="E81" s="84"/>
      <c r="F81" s="20"/>
      <c r="G81" s="20"/>
      <c r="H81" s="64"/>
      <c r="J81" s="64"/>
    </row>
    <row r="82" spans="1:10" ht="13.5" customHeight="1" thickTop="1">
      <c r="A82" s="99"/>
      <c r="B82" s="122"/>
      <c r="C82" s="117" t="s">
        <v>236</v>
      </c>
      <c r="D82" s="118" t="s">
        <v>1</v>
      </c>
      <c r="E82" s="119"/>
      <c r="F82" s="119"/>
      <c r="G82" s="120">
        <f>SUM(G79:G81)</f>
        <v>0</v>
      </c>
      <c r="H82" s="64"/>
      <c r="J82" s="64"/>
    </row>
    <row r="83" spans="1:10" ht="13.5" customHeight="1">
      <c r="A83" s="99"/>
      <c r="B83" s="155" t="s">
        <v>238</v>
      </c>
      <c r="C83" s="155"/>
      <c r="D83" s="155"/>
      <c r="E83" s="155"/>
      <c r="F83" s="155"/>
      <c r="G83" s="155"/>
      <c r="H83" s="64"/>
      <c r="J83" s="64"/>
    </row>
    <row r="84" spans="1:10" ht="13.5" customHeight="1">
      <c r="A84" s="99">
        <v>1</v>
      </c>
      <c r="B84" s="4"/>
      <c r="C84" s="75"/>
      <c r="D84" s="2"/>
      <c r="E84" s="79"/>
      <c r="F84" s="20"/>
      <c r="G84" s="20"/>
      <c r="H84" s="64"/>
      <c r="J84" s="64"/>
    </row>
    <row r="85" spans="1:10" ht="13.5" customHeight="1">
      <c r="A85" s="99">
        <v>2</v>
      </c>
      <c r="B85" s="4"/>
      <c r="C85" s="1"/>
      <c r="D85" s="2"/>
      <c r="E85" s="84"/>
      <c r="F85" s="20"/>
      <c r="G85" s="20"/>
      <c r="H85" s="64"/>
      <c r="J85" s="64"/>
    </row>
    <row r="86" spans="1:10" ht="13.5" customHeight="1" thickBot="1">
      <c r="A86" s="105" t="s">
        <v>224</v>
      </c>
      <c r="B86" s="4"/>
      <c r="C86" s="1"/>
      <c r="D86" s="2"/>
      <c r="E86" s="84"/>
      <c r="F86" s="20"/>
      <c r="G86" s="20"/>
      <c r="H86" s="64"/>
      <c r="J86" s="64"/>
    </row>
    <row r="87" spans="1:10" ht="13.5" customHeight="1" thickTop="1">
      <c r="A87" s="99"/>
      <c r="B87" s="122"/>
      <c r="C87" s="117" t="s">
        <v>239</v>
      </c>
      <c r="D87" s="118" t="s">
        <v>1</v>
      </c>
      <c r="E87" s="119"/>
      <c r="F87" s="119"/>
      <c r="G87" s="120">
        <f>SUM(G84:G86)</f>
        <v>0</v>
      </c>
      <c r="H87" s="64"/>
      <c r="J87" s="64"/>
    </row>
    <row r="88" spans="1:10" ht="13.5" customHeight="1">
      <c r="A88" s="99"/>
      <c r="B88" s="155" t="s">
        <v>241</v>
      </c>
      <c r="C88" s="155"/>
      <c r="D88" s="155"/>
      <c r="E88" s="155"/>
      <c r="F88" s="155"/>
      <c r="G88" s="155"/>
      <c r="H88" s="64"/>
      <c r="I88" s="64"/>
      <c r="J88" s="64"/>
    </row>
    <row r="89" spans="1:10" ht="12.75" customHeight="1">
      <c r="A89" s="99">
        <v>1</v>
      </c>
      <c r="B89" s="4"/>
      <c r="C89" s="75"/>
      <c r="D89" s="2"/>
      <c r="E89" s="79"/>
      <c r="F89" s="20"/>
      <c r="G89" s="20"/>
      <c r="H89" s="80"/>
      <c r="I89" s="64"/>
      <c r="J89" s="64"/>
    </row>
    <row r="90" spans="1:10" ht="14.25" customHeight="1">
      <c r="A90" s="99">
        <v>2</v>
      </c>
      <c r="B90" s="4"/>
      <c r="C90" s="1"/>
      <c r="D90" s="2"/>
      <c r="E90" s="84"/>
      <c r="F90" s="20"/>
      <c r="G90" s="20"/>
      <c r="H90" s="82"/>
      <c r="I90" s="64"/>
      <c r="J90" s="64"/>
    </row>
    <row r="91" spans="1:10" ht="12.75" thickBot="1">
      <c r="A91" s="105" t="s">
        <v>224</v>
      </c>
      <c r="B91" s="4"/>
      <c r="C91" s="1"/>
      <c r="D91" s="2"/>
      <c r="E91" s="84"/>
      <c r="F91" s="20"/>
      <c r="G91" s="20"/>
      <c r="H91" s="64"/>
      <c r="I91" s="64"/>
      <c r="J91" s="64"/>
    </row>
    <row r="92" spans="1:10" ht="12.75" thickTop="1">
      <c r="A92" s="99"/>
      <c r="B92" s="63"/>
      <c r="C92" s="117" t="s">
        <v>242</v>
      </c>
      <c r="D92" s="118" t="s">
        <v>1</v>
      </c>
      <c r="E92" s="119"/>
      <c r="F92" s="119"/>
      <c r="G92" s="120">
        <f>SUM(G89:G91)</f>
        <v>0</v>
      </c>
      <c r="H92" s="64"/>
      <c r="I92" s="64"/>
      <c r="J92" s="64"/>
    </row>
    <row r="93" spans="1:10" ht="18" customHeight="1">
      <c r="A93" s="99"/>
      <c r="B93" s="123"/>
      <c r="C93" s="132" t="s">
        <v>249</v>
      </c>
      <c r="D93" s="124" t="s">
        <v>1</v>
      </c>
      <c r="E93" s="123"/>
      <c r="F93" s="123"/>
      <c r="G93" s="125"/>
      <c r="I93" s="64"/>
      <c r="J93" s="64"/>
    </row>
    <row r="94" spans="1:10" ht="18" customHeight="1">
      <c r="A94" s="99"/>
      <c r="B94" s="86"/>
      <c r="C94" s="106" t="s">
        <v>243</v>
      </c>
      <c r="D94" s="87"/>
      <c r="E94" s="86"/>
      <c r="F94" s="86"/>
      <c r="G94" s="12"/>
      <c r="I94" s="64"/>
      <c r="J94" s="64"/>
    </row>
    <row r="95" spans="1:10" ht="18" customHeight="1">
      <c r="A95" s="99"/>
      <c r="B95" s="86"/>
      <c r="C95" s="130" t="s">
        <v>121</v>
      </c>
      <c r="D95" s="87"/>
      <c r="E95" s="86"/>
      <c r="F95" s="86"/>
      <c r="G95" s="88"/>
    </row>
    <row r="96" spans="1:10" ht="18" customHeight="1">
      <c r="A96" s="99"/>
      <c r="B96" s="19"/>
      <c r="C96" s="133" t="s">
        <v>5</v>
      </c>
      <c r="D96" s="19"/>
      <c r="E96" s="19"/>
      <c r="F96" s="19"/>
      <c r="G96" s="20"/>
    </row>
    <row r="97" spans="1:8" ht="18" customHeight="1">
      <c r="A97" s="99"/>
      <c r="B97" s="21"/>
      <c r="C97" s="131" t="s">
        <v>6</v>
      </c>
      <c r="D97" s="21"/>
      <c r="E97" s="21"/>
      <c r="F97" s="21"/>
      <c r="G97" s="73">
        <f>G96+G95</f>
        <v>0</v>
      </c>
    </row>
    <row r="98" spans="1:8">
      <c r="A98" s="6"/>
      <c r="B98" s="6"/>
      <c r="C98" s="6"/>
      <c r="D98" s="6"/>
      <c r="E98" s="6"/>
      <c r="F98" s="6"/>
      <c r="G98" s="6"/>
      <c r="H98" s="6"/>
    </row>
    <row r="99" spans="1:8">
      <c r="A99" s="6"/>
      <c r="B99" s="6"/>
      <c r="C99" s="6"/>
      <c r="D99" s="6"/>
      <c r="E99" s="6"/>
      <c r="F99" s="6"/>
      <c r="G99" s="126"/>
      <c r="H99" s="6"/>
    </row>
    <row r="100" spans="1:8">
      <c r="A100" s="6"/>
      <c r="B100" s="6"/>
      <c r="C100" s="6"/>
      <c r="D100" s="6"/>
      <c r="E100" s="6"/>
      <c r="F100" s="6"/>
      <c r="G100" s="6"/>
      <c r="H100" s="6"/>
    </row>
    <row r="101" spans="1:8" ht="15.75">
      <c r="A101" s="6"/>
      <c r="B101" s="6"/>
      <c r="C101" s="6"/>
      <c r="D101" s="127"/>
      <c r="E101" s="128"/>
      <c r="F101" s="6"/>
      <c r="G101" s="6"/>
      <c r="H101" s="6"/>
    </row>
    <row r="102" spans="1:8">
      <c r="A102" s="6"/>
      <c r="B102" s="6"/>
      <c r="C102" s="128"/>
      <c r="D102" s="6"/>
      <c r="E102" s="128"/>
      <c r="F102" s="6"/>
      <c r="G102" s="6"/>
      <c r="H102" s="6"/>
    </row>
    <row r="103" spans="1:8">
      <c r="A103" s="6"/>
      <c r="B103" s="6"/>
      <c r="C103" s="129"/>
      <c r="D103" s="6"/>
      <c r="E103" s="129"/>
      <c r="F103" s="6"/>
      <c r="G103" s="6"/>
      <c r="H103" s="6"/>
    </row>
    <row r="104" spans="1:8">
      <c r="A104" s="6"/>
      <c r="B104" s="126"/>
      <c r="C104" s="126"/>
      <c r="D104" s="126"/>
      <c r="E104" s="126"/>
      <c r="F104" s="126"/>
      <c r="G104" s="126"/>
      <c r="H104" s="6"/>
    </row>
    <row r="105" spans="1:8">
      <c r="A105" s="6"/>
      <c r="B105" s="23"/>
      <c r="C105" s="23"/>
      <c r="D105" s="23"/>
      <c r="E105" s="23"/>
      <c r="F105" s="23"/>
      <c r="G105" s="23"/>
      <c r="H105" s="6"/>
    </row>
    <row r="106" spans="1:8">
      <c r="A106" s="6"/>
      <c r="B106" s="24"/>
      <c r="C106" s="24"/>
      <c r="D106" s="24"/>
      <c r="E106" s="24"/>
      <c r="F106" s="24"/>
      <c r="G106" s="24"/>
      <c r="H106" s="6"/>
    </row>
    <row r="107" spans="1:8">
      <c r="B107" s="6"/>
      <c r="C107" s="6"/>
      <c r="D107" s="6"/>
      <c r="E107" s="6"/>
      <c r="F107" s="6"/>
      <c r="G107" s="6"/>
    </row>
    <row r="108" spans="1:8">
      <c r="B108" s="6"/>
      <c r="C108" s="6"/>
      <c r="D108" s="6"/>
      <c r="E108" s="6"/>
      <c r="F108" s="6"/>
      <c r="G108" s="6"/>
    </row>
  </sheetData>
  <mergeCells count="19">
    <mergeCell ref="B56:G56"/>
    <mergeCell ref="B4:H4"/>
    <mergeCell ref="B9:G9"/>
    <mergeCell ref="B14:G14"/>
    <mergeCell ref="B15:G15"/>
    <mergeCell ref="B20:G20"/>
    <mergeCell ref="B25:G25"/>
    <mergeCell ref="B30:G30"/>
    <mergeCell ref="B35:G35"/>
    <mergeCell ref="B40:G40"/>
    <mergeCell ref="B45:G45"/>
    <mergeCell ref="B50:G50"/>
    <mergeCell ref="B88:G88"/>
    <mergeCell ref="B61:G61"/>
    <mergeCell ref="B62:G62"/>
    <mergeCell ref="B67:G67"/>
    <mergeCell ref="B73:G73"/>
    <mergeCell ref="B78:G78"/>
    <mergeCell ref="B83:G8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02"/>
  <sheetViews>
    <sheetView tabSelected="1" topLeftCell="A58" workbookViewId="0">
      <selection activeCell="H74" sqref="H74"/>
    </sheetView>
  </sheetViews>
  <sheetFormatPr defaultRowHeight="12"/>
  <cols>
    <col min="1" max="1" width="4.28515625" style="7" customWidth="1"/>
    <col min="2" max="2" width="18.7109375" style="7" customWidth="1"/>
    <col min="3" max="3" width="63.140625" style="7" customWidth="1"/>
    <col min="4" max="4" width="9.85546875" style="7" customWidth="1"/>
    <col min="5" max="5" width="10.5703125" style="7" customWidth="1"/>
    <col min="6" max="6" width="12.5703125" style="7" customWidth="1"/>
    <col min="7" max="7" width="14.85546875" style="7" customWidth="1"/>
    <col min="8" max="8" width="12.85546875" style="7" bestFit="1" customWidth="1"/>
    <col min="9" max="9" width="14.28515625" style="7" bestFit="1" customWidth="1"/>
    <col min="10" max="16384" width="9.140625" style="7"/>
  </cols>
  <sheetData>
    <row r="1" spans="1:8" s="62" customFormat="1" ht="12.75">
      <c r="A1" s="66"/>
      <c r="B1" s="66"/>
      <c r="C1" s="66"/>
      <c r="D1" s="66"/>
      <c r="E1" s="66"/>
      <c r="F1" s="66"/>
      <c r="G1" s="69"/>
      <c r="H1" s="66"/>
    </row>
    <row r="2" spans="1:8" s="62" customFormat="1">
      <c r="A2" s="66"/>
      <c r="B2" s="66"/>
      <c r="C2" s="66"/>
      <c r="D2" s="66"/>
      <c r="E2" s="66"/>
      <c r="F2" s="66"/>
      <c r="G2" s="67"/>
      <c r="H2" s="66"/>
    </row>
    <row r="3" spans="1:8">
      <c r="A3" s="6"/>
      <c r="B3" s="6"/>
      <c r="C3" s="6"/>
      <c r="D3" s="6"/>
      <c r="E3" s="6"/>
      <c r="F3" s="6"/>
      <c r="G3" s="6"/>
      <c r="H3" s="6"/>
    </row>
    <row r="4" spans="1:8" ht="18.75">
      <c r="A4" s="6"/>
      <c r="B4" s="154" t="s">
        <v>250</v>
      </c>
      <c r="C4" s="154"/>
      <c r="D4" s="154"/>
      <c r="E4" s="154"/>
      <c r="F4" s="154"/>
      <c r="G4" s="154"/>
      <c r="H4" s="154"/>
    </row>
    <row r="5" spans="1:8" ht="18.75">
      <c r="A5" s="6"/>
      <c r="B5" s="96"/>
      <c r="C5" s="96"/>
      <c r="D5" s="96"/>
      <c r="E5" s="96"/>
      <c r="F5" s="96"/>
      <c r="G5" s="96"/>
      <c r="H5" s="96"/>
    </row>
    <row r="6" spans="1:8">
      <c r="A6" s="6"/>
      <c r="B6" s="57"/>
      <c r="C6" s="57"/>
      <c r="D6" s="57"/>
      <c r="E6" s="57"/>
      <c r="F6" s="57"/>
      <c r="G6" s="57"/>
      <c r="H6" s="6"/>
    </row>
    <row r="7" spans="1:8" ht="15.75">
      <c r="A7" s="6"/>
      <c r="B7" s="101"/>
      <c r="C7" s="102"/>
      <c r="D7" s="91"/>
      <c r="E7" s="92"/>
      <c r="F7" s="93"/>
      <c r="G7" s="94"/>
      <c r="H7" s="6"/>
    </row>
    <row r="8" spans="1:8" ht="18.75" customHeight="1">
      <c r="A8" s="99" t="s">
        <v>220</v>
      </c>
      <c r="B8" s="97" t="s">
        <v>221</v>
      </c>
      <c r="C8" s="97" t="s">
        <v>8</v>
      </c>
      <c r="D8" s="97" t="s">
        <v>9</v>
      </c>
      <c r="E8" s="97" t="s">
        <v>10</v>
      </c>
      <c r="F8" s="97" t="s">
        <v>11</v>
      </c>
      <c r="G8" s="97" t="s">
        <v>12</v>
      </c>
    </row>
    <row r="9" spans="1:8" ht="18.75" customHeight="1">
      <c r="A9" s="103"/>
      <c r="B9" s="147" t="s">
        <v>218</v>
      </c>
      <c r="C9" s="147"/>
      <c r="D9" s="147"/>
      <c r="E9" s="147"/>
      <c r="F9" s="147"/>
      <c r="G9" s="147"/>
    </row>
    <row r="10" spans="1:8" ht="12.75" customHeight="1">
      <c r="A10" s="99">
        <v>1</v>
      </c>
      <c r="B10" s="98"/>
      <c r="C10" s="98"/>
      <c r="D10" s="98"/>
      <c r="E10" s="98"/>
      <c r="F10" s="98"/>
      <c r="G10" s="98"/>
    </row>
    <row r="11" spans="1:8" ht="12.75" customHeight="1">
      <c r="A11" s="99">
        <v>2</v>
      </c>
      <c r="B11" s="98"/>
      <c r="C11" s="98"/>
      <c r="D11" s="98"/>
      <c r="E11" s="98"/>
      <c r="F11" s="98"/>
      <c r="G11" s="98"/>
    </row>
    <row r="12" spans="1:8" ht="12.75" customHeight="1" thickBot="1">
      <c r="A12" s="104" t="s">
        <v>224</v>
      </c>
      <c r="B12" s="13"/>
      <c r="C12" s="13"/>
      <c r="D12" s="13"/>
      <c r="E12" s="13"/>
      <c r="F12" s="13"/>
      <c r="G12" s="13"/>
    </row>
    <row r="13" spans="1:8" ht="13.5" thickTop="1" thickBot="1">
      <c r="A13" s="99"/>
      <c r="B13" s="2"/>
      <c r="C13" s="108" t="s">
        <v>222</v>
      </c>
      <c r="D13" s="113" t="s">
        <v>1</v>
      </c>
      <c r="E13" s="112"/>
      <c r="F13" s="112"/>
      <c r="G13" s="114">
        <f>G10+G11+G12</f>
        <v>0</v>
      </c>
    </row>
    <row r="14" spans="1:8" ht="18" customHeight="1" thickTop="1">
      <c r="A14" s="103"/>
      <c r="B14" s="144" t="s">
        <v>219</v>
      </c>
      <c r="C14" s="145"/>
      <c r="D14" s="145"/>
      <c r="E14" s="145"/>
      <c r="F14" s="145"/>
      <c r="G14" s="146"/>
    </row>
    <row r="15" spans="1:8">
      <c r="A15" s="99"/>
      <c r="B15" s="137" t="s">
        <v>14</v>
      </c>
      <c r="C15" s="138"/>
      <c r="D15" s="138"/>
      <c r="E15" s="138"/>
      <c r="F15" s="138"/>
      <c r="G15" s="139"/>
    </row>
    <row r="16" spans="1:8">
      <c r="A16" s="99">
        <v>1</v>
      </c>
      <c r="B16" s="13"/>
      <c r="C16" s="13"/>
      <c r="D16" s="13"/>
      <c r="E16" s="13"/>
      <c r="F16" s="13"/>
      <c r="G16" s="13"/>
    </row>
    <row r="17" spans="1:9">
      <c r="A17" s="99">
        <v>2</v>
      </c>
      <c r="B17" s="13"/>
      <c r="C17" s="13"/>
      <c r="D17" s="13"/>
      <c r="E17" s="13"/>
      <c r="F17" s="13"/>
      <c r="G17" s="13"/>
    </row>
    <row r="18" spans="1:9" ht="12.75" thickBot="1">
      <c r="A18" s="105" t="s">
        <v>224</v>
      </c>
      <c r="B18" s="4"/>
      <c r="C18" s="75"/>
      <c r="D18" s="2"/>
      <c r="E18" s="79"/>
      <c r="F18" s="79"/>
      <c r="G18" s="20"/>
    </row>
    <row r="19" spans="1:9" ht="13.5" thickTop="1" thickBot="1">
      <c r="A19" s="99"/>
      <c r="B19" s="2"/>
      <c r="C19" s="106" t="s">
        <v>15</v>
      </c>
      <c r="D19" s="13" t="s">
        <v>1</v>
      </c>
      <c r="E19" s="2"/>
      <c r="F19" s="2"/>
      <c r="G19" s="89">
        <f>SUM(G18:G18)</f>
        <v>0</v>
      </c>
    </row>
    <row r="20" spans="1:9" ht="12.75" thickTop="1">
      <c r="A20" s="99"/>
      <c r="B20" s="151" t="s">
        <v>223</v>
      </c>
      <c r="C20" s="152"/>
      <c r="D20" s="152"/>
      <c r="E20" s="152"/>
      <c r="F20" s="152"/>
      <c r="G20" s="153"/>
    </row>
    <row r="21" spans="1:9">
      <c r="A21" s="99">
        <v>1</v>
      </c>
      <c r="B21" s="4"/>
      <c r="C21" s="1"/>
      <c r="D21" s="2"/>
      <c r="E21" s="68"/>
      <c r="F21" s="79"/>
      <c r="G21" s="20"/>
    </row>
    <row r="22" spans="1:9">
      <c r="A22" s="99">
        <v>2</v>
      </c>
      <c r="B22" s="4"/>
      <c r="C22" s="1"/>
      <c r="D22" s="2"/>
      <c r="E22" s="68"/>
      <c r="F22" s="79"/>
      <c r="G22" s="20"/>
    </row>
    <row r="23" spans="1:9" ht="13.5" thickBot="1">
      <c r="A23" s="105" t="s">
        <v>224</v>
      </c>
      <c r="B23" s="4"/>
      <c r="C23" s="1"/>
      <c r="D23" s="85"/>
      <c r="E23" s="68"/>
      <c r="F23" s="79"/>
      <c r="G23" s="20"/>
    </row>
    <row r="24" spans="1:9" ht="13.5" thickTop="1" thickBot="1">
      <c r="A24" s="99"/>
      <c r="B24" s="2"/>
      <c r="C24" s="106" t="s">
        <v>16</v>
      </c>
      <c r="D24" s="13" t="s">
        <v>1</v>
      </c>
      <c r="E24" s="2"/>
      <c r="F24" s="2"/>
      <c r="G24" s="89">
        <f>SUM(G21:G23)</f>
        <v>0</v>
      </c>
    </row>
    <row r="25" spans="1:9" ht="12.75" thickTop="1">
      <c r="A25" s="99"/>
      <c r="B25" s="151" t="s">
        <v>42</v>
      </c>
      <c r="C25" s="152"/>
      <c r="D25" s="152"/>
      <c r="E25" s="152"/>
      <c r="F25" s="152"/>
      <c r="G25" s="153"/>
    </row>
    <row r="26" spans="1:9">
      <c r="A26" s="99">
        <v>1</v>
      </c>
      <c r="B26" s="4"/>
      <c r="C26" s="1"/>
      <c r="D26" s="2"/>
      <c r="E26" s="61"/>
      <c r="F26" s="20"/>
      <c r="G26" s="20"/>
    </row>
    <row r="27" spans="1:9">
      <c r="A27" s="99">
        <v>2</v>
      </c>
      <c r="B27" s="4"/>
      <c r="C27" s="1"/>
      <c r="D27" s="2"/>
      <c r="E27" s="61"/>
      <c r="F27" s="20"/>
      <c r="G27" s="20"/>
    </row>
    <row r="28" spans="1:9" ht="12.75" thickBot="1">
      <c r="A28" s="105" t="s">
        <v>224</v>
      </c>
      <c r="B28" s="4"/>
      <c r="C28" s="1"/>
      <c r="D28" s="2"/>
      <c r="E28" s="61"/>
      <c r="F28" s="20"/>
      <c r="G28" s="20"/>
    </row>
    <row r="29" spans="1:9" ht="13.5" thickTop="1" thickBot="1">
      <c r="A29" s="99"/>
      <c r="B29" s="2"/>
      <c r="C29" s="106" t="s">
        <v>19</v>
      </c>
      <c r="D29" s="13" t="s">
        <v>1</v>
      </c>
      <c r="E29" s="2"/>
      <c r="F29" s="12"/>
      <c r="G29" s="89">
        <f>SUM(G26:G28)</f>
        <v>0</v>
      </c>
    </row>
    <row r="30" spans="1:9" s="15" customFormat="1" ht="12.75" thickTop="1">
      <c r="A30" s="100"/>
      <c r="B30" s="151" t="s">
        <v>225</v>
      </c>
      <c r="C30" s="152"/>
      <c r="D30" s="152"/>
      <c r="E30" s="152"/>
      <c r="F30" s="152"/>
      <c r="G30" s="153"/>
      <c r="I30" s="7"/>
    </row>
    <row r="31" spans="1:9">
      <c r="A31" s="99">
        <v>1</v>
      </c>
      <c r="B31" s="5"/>
      <c r="C31" s="11"/>
      <c r="D31" s="16"/>
      <c r="E31" s="61"/>
      <c r="F31" s="61"/>
      <c r="G31" s="20"/>
    </row>
    <row r="32" spans="1:9">
      <c r="A32" s="99">
        <v>2</v>
      </c>
      <c r="B32" s="4"/>
      <c r="C32" s="1"/>
      <c r="D32" s="2"/>
      <c r="E32" s="61"/>
      <c r="F32" s="61"/>
      <c r="G32" s="20"/>
    </row>
    <row r="33" spans="1:9" ht="12.75" thickBot="1">
      <c r="A33" s="105" t="s">
        <v>224</v>
      </c>
      <c r="B33" s="5"/>
      <c r="C33" s="11"/>
      <c r="D33" s="16"/>
      <c r="E33" s="61"/>
      <c r="F33" s="61"/>
      <c r="G33" s="20"/>
    </row>
    <row r="34" spans="1:9" ht="13.5" thickTop="1" thickBot="1">
      <c r="A34" s="99"/>
      <c r="B34" s="2"/>
      <c r="C34" s="106" t="s">
        <v>21</v>
      </c>
      <c r="D34" s="13" t="s">
        <v>1</v>
      </c>
      <c r="E34" s="61"/>
      <c r="F34" s="61"/>
      <c r="G34" s="89">
        <f>SUM(G31:G33)</f>
        <v>0</v>
      </c>
    </row>
    <row r="35" spans="1:9" ht="12.75" thickTop="1">
      <c r="A35" s="99"/>
      <c r="B35" s="151" t="s">
        <v>20</v>
      </c>
      <c r="C35" s="152"/>
      <c r="D35" s="152"/>
      <c r="E35" s="152"/>
      <c r="F35" s="152"/>
      <c r="G35" s="153"/>
    </row>
    <row r="36" spans="1:9">
      <c r="A36" s="99">
        <v>1</v>
      </c>
      <c r="B36" s="4"/>
      <c r="C36" s="11"/>
      <c r="D36" s="2"/>
      <c r="E36" s="68"/>
      <c r="F36" s="61"/>
      <c r="G36" s="20"/>
    </row>
    <row r="37" spans="1:9">
      <c r="A37" s="99">
        <v>2</v>
      </c>
      <c r="B37" s="4"/>
      <c r="C37" s="11"/>
      <c r="D37" s="2"/>
      <c r="E37" s="68"/>
      <c r="F37" s="61"/>
      <c r="G37" s="20"/>
    </row>
    <row r="38" spans="1:9" ht="12.75" thickBot="1">
      <c r="A38" s="105" t="s">
        <v>224</v>
      </c>
      <c r="B38" s="4"/>
      <c r="C38" s="1"/>
      <c r="D38" s="2"/>
      <c r="E38" s="68"/>
      <c r="F38" s="61"/>
      <c r="G38" s="20"/>
    </row>
    <row r="39" spans="1:9" ht="13.5" thickTop="1" thickBot="1">
      <c r="A39" s="99"/>
      <c r="B39" s="2"/>
      <c r="C39" s="106" t="s">
        <v>33</v>
      </c>
      <c r="D39" s="13" t="s">
        <v>1</v>
      </c>
      <c r="E39" s="2"/>
      <c r="F39" s="2"/>
      <c r="G39" s="89">
        <f>SUM(G36:G38)</f>
        <v>0</v>
      </c>
    </row>
    <row r="40" spans="1:9" ht="12.75" thickTop="1">
      <c r="A40" s="99"/>
      <c r="B40" s="151" t="s">
        <v>25</v>
      </c>
      <c r="C40" s="152"/>
      <c r="D40" s="152"/>
      <c r="E40" s="152"/>
      <c r="F40" s="152"/>
      <c r="G40" s="153"/>
    </row>
    <row r="41" spans="1:9">
      <c r="A41" s="99">
        <v>1</v>
      </c>
      <c r="B41" s="4"/>
      <c r="C41" s="1"/>
      <c r="D41" s="2"/>
      <c r="E41" s="68"/>
      <c r="F41" s="20"/>
      <c r="G41" s="20"/>
    </row>
    <row r="42" spans="1:9">
      <c r="A42" s="99">
        <v>2</v>
      </c>
      <c r="B42" s="4"/>
      <c r="C42" s="1"/>
      <c r="D42" s="2"/>
      <c r="E42" s="68"/>
      <c r="F42" s="20"/>
      <c r="G42" s="20"/>
    </row>
    <row r="43" spans="1:9" ht="12.75" thickBot="1">
      <c r="A43" s="105" t="s">
        <v>224</v>
      </c>
      <c r="B43" s="4"/>
      <c r="C43" s="1"/>
      <c r="D43" s="2"/>
      <c r="E43" s="68"/>
      <c r="F43" s="20"/>
      <c r="G43" s="20"/>
    </row>
    <row r="44" spans="1:9" ht="13.5" thickTop="1" thickBot="1">
      <c r="A44" s="99"/>
      <c r="B44" s="2"/>
      <c r="C44" s="106" t="s">
        <v>34</v>
      </c>
      <c r="D44" s="13" t="s">
        <v>1</v>
      </c>
      <c r="E44" s="2"/>
      <c r="F44" s="2"/>
      <c r="G44" s="89">
        <f>SUM(G41:G43)</f>
        <v>0</v>
      </c>
    </row>
    <row r="45" spans="1:9" ht="12.75" thickTop="1">
      <c r="A45" s="99"/>
      <c r="B45" s="151" t="s">
        <v>57</v>
      </c>
      <c r="C45" s="152"/>
      <c r="D45" s="152"/>
      <c r="E45" s="152"/>
      <c r="F45" s="152"/>
      <c r="G45" s="153"/>
    </row>
    <row r="46" spans="1:9" s="62" customFormat="1">
      <c r="A46" s="99">
        <v>1</v>
      </c>
      <c r="B46" s="4"/>
      <c r="C46" s="75"/>
      <c r="D46" s="2"/>
      <c r="E46" s="68"/>
      <c r="F46" s="20"/>
      <c r="G46" s="20"/>
      <c r="I46" s="7"/>
    </row>
    <row r="47" spans="1:9" s="62" customFormat="1">
      <c r="A47" s="99">
        <v>2</v>
      </c>
      <c r="B47" s="4"/>
      <c r="C47" s="1"/>
      <c r="D47" s="2"/>
      <c r="E47" s="79"/>
      <c r="F47" s="20"/>
      <c r="G47" s="20"/>
      <c r="I47" s="7"/>
    </row>
    <row r="48" spans="1:9" ht="12.75" thickBot="1">
      <c r="A48" s="105" t="s">
        <v>224</v>
      </c>
      <c r="B48" s="4"/>
      <c r="C48" s="75"/>
      <c r="D48" s="2"/>
      <c r="E48" s="84"/>
      <c r="F48" s="12"/>
      <c r="G48" s="20"/>
    </row>
    <row r="49" spans="1:10" s="15" customFormat="1" ht="13.5" thickTop="1" thickBot="1">
      <c r="A49" s="100"/>
      <c r="B49" s="2"/>
      <c r="C49" s="106" t="s">
        <v>35</v>
      </c>
      <c r="D49" s="13" t="s">
        <v>1</v>
      </c>
      <c r="E49" s="2"/>
      <c r="F49" s="2"/>
      <c r="G49" s="89">
        <f>SUM(G46:G48)</f>
        <v>0</v>
      </c>
      <c r="I49" s="7"/>
    </row>
    <row r="50" spans="1:10" ht="12.75" thickTop="1">
      <c r="A50" s="99"/>
      <c r="B50" s="151" t="s">
        <v>267</v>
      </c>
      <c r="C50" s="152"/>
      <c r="D50" s="152"/>
      <c r="E50" s="152"/>
      <c r="F50" s="152"/>
      <c r="G50" s="153"/>
    </row>
    <row r="51" spans="1:10">
      <c r="A51" s="99">
        <v>1</v>
      </c>
      <c r="B51" s="4"/>
      <c r="C51" s="1"/>
      <c r="D51" s="2"/>
      <c r="E51" s="68"/>
      <c r="F51" s="20"/>
      <c r="G51" s="20"/>
    </row>
    <row r="52" spans="1:10">
      <c r="A52" s="99">
        <v>2</v>
      </c>
      <c r="B52" s="4"/>
      <c r="C52" s="11"/>
      <c r="D52" s="2"/>
      <c r="E52" s="68"/>
      <c r="F52" s="20"/>
      <c r="G52" s="20"/>
    </row>
    <row r="53" spans="1:10" ht="12.75" thickBot="1">
      <c r="A53" s="105" t="s">
        <v>224</v>
      </c>
      <c r="B53" s="4"/>
      <c r="C53" s="1"/>
      <c r="D53" s="2"/>
      <c r="E53" s="79"/>
      <c r="F53" s="20"/>
      <c r="G53" s="20"/>
    </row>
    <row r="54" spans="1:10" ht="13.5" thickTop="1" thickBot="1">
      <c r="A54" s="99"/>
      <c r="B54" s="2"/>
      <c r="C54" s="106" t="s">
        <v>36</v>
      </c>
      <c r="D54" s="13" t="s">
        <v>1</v>
      </c>
      <c r="E54" s="2"/>
      <c r="F54" s="14"/>
      <c r="G54" s="89">
        <f>SUM(G51:G53)</f>
        <v>0</v>
      </c>
    </row>
    <row r="55" spans="1:10" ht="12.75" thickTop="1">
      <c r="A55" s="99"/>
      <c r="B55" s="115"/>
      <c r="C55" s="108" t="s">
        <v>226</v>
      </c>
      <c r="D55" s="109" t="s">
        <v>1</v>
      </c>
      <c r="E55" s="107"/>
      <c r="F55" s="107"/>
      <c r="G55" s="110"/>
    </row>
    <row r="56" spans="1:10">
      <c r="A56" s="99"/>
      <c r="B56" s="148" t="s">
        <v>227</v>
      </c>
      <c r="C56" s="149"/>
      <c r="D56" s="149"/>
      <c r="E56" s="149"/>
      <c r="F56" s="149"/>
      <c r="G56" s="150"/>
    </row>
    <row r="57" spans="1:10">
      <c r="A57" s="99">
        <v>1</v>
      </c>
      <c r="B57" s="4"/>
      <c r="C57" s="1"/>
      <c r="D57" s="2"/>
      <c r="E57" s="79"/>
      <c r="F57" s="20"/>
      <c r="G57" s="20"/>
      <c r="H57" s="95"/>
    </row>
    <row r="58" spans="1:10">
      <c r="A58" s="99">
        <v>2</v>
      </c>
      <c r="B58" s="4"/>
      <c r="C58" s="1"/>
      <c r="D58" s="2"/>
      <c r="E58" s="68"/>
      <c r="F58" s="20"/>
      <c r="G58" s="20"/>
      <c r="H58" s="95"/>
    </row>
    <row r="59" spans="1:10" s="15" customFormat="1">
      <c r="A59" s="105" t="s">
        <v>224</v>
      </c>
      <c r="B59" s="4"/>
      <c r="C59" s="1"/>
      <c r="D59" s="2"/>
      <c r="E59" s="68"/>
      <c r="F59" s="20"/>
      <c r="G59" s="20"/>
      <c r="H59" s="95"/>
      <c r="I59" s="7"/>
      <c r="J59" s="7"/>
    </row>
    <row r="60" spans="1:10">
      <c r="A60" s="99"/>
      <c r="B60" s="115"/>
      <c r="C60" s="108" t="s">
        <v>228</v>
      </c>
      <c r="D60" s="109" t="s">
        <v>1</v>
      </c>
      <c r="E60" s="107"/>
      <c r="F60" s="107"/>
      <c r="G60" s="110"/>
    </row>
    <row r="61" spans="1:10">
      <c r="A61" s="99"/>
      <c r="B61" s="148" t="s">
        <v>229</v>
      </c>
      <c r="C61" s="149"/>
      <c r="D61" s="149"/>
      <c r="E61" s="149"/>
      <c r="F61" s="149"/>
      <c r="G61" s="150"/>
    </row>
    <row r="62" spans="1:10">
      <c r="A62" s="99"/>
      <c r="B62" s="137" t="s">
        <v>233</v>
      </c>
      <c r="C62" s="138"/>
      <c r="D62" s="138"/>
      <c r="E62" s="138"/>
      <c r="F62" s="138"/>
      <c r="G62" s="139"/>
    </row>
    <row r="63" spans="1:10">
      <c r="A63" s="99">
        <v>1</v>
      </c>
      <c r="B63" s="4"/>
      <c r="C63" s="1"/>
      <c r="D63" s="2"/>
      <c r="E63" s="68"/>
      <c r="F63" s="20"/>
      <c r="G63" s="20"/>
    </row>
    <row r="64" spans="1:10">
      <c r="A64" s="99">
        <v>2</v>
      </c>
      <c r="B64" s="4"/>
      <c r="C64" s="1"/>
      <c r="D64" s="2"/>
      <c r="E64" s="68"/>
      <c r="F64" s="20"/>
      <c r="G64" s="20"/>
    </row>
    <row r="65" spans="1:10" ht="12.75" thickBot="1">
      <c r="A65" s="105" t="s">
        <v>224</v>
      </c>
      <c r="B65" s="4"/>
      <c r="C65" s="1"/>
      <c r="D65" s="2"/>
      <c r="E65" s="68"/>
      <c r="F65" s="20"/>
      <c r="G65" s="20"/>
    </row>
    <row r="66" spans="1:10" ht="13.5" thickTop="1" thickBot="1">
      <c r="A66" s="99"/>
      <c r="B66" s="2"/>
      <c r="C66" s="106" t="s">
        <v>15</v>
      </c>
      <c r="D66" s="13" t="s">
        <v>1</v>
      </c>
      <c r="E66" s="2"/>
      <c r="F66" s="2"/>
      <c r="G66" s="89">
        <f>SUM(G63:G65)</f>
        <v>0</v>
      </c>
    </row>
    <row r="67" spans="1:10" ht="12.75" thickTop="1">
      <c r="A67" s="99"/>
      <c r="B67" s="140" t="s">
        <v>230</v>
      </c>
      <c r="C67" s="140"/>
      <c r="D67" s="140"/>
      <c r="E67" s="140"/>
      <c r="F67" s="140"/>
      <c r="G67" s="140"/>
      <c r="H67" s="90"/>
    </row>
    <row r="68" spans="1:10">
      <c r="A68" s="99">
        <v>1</v>
      </c>
      <c r="B68" s="4"/>
      <c r="C68" s="1"/>
      <c r="D68" s="2"/>
      <c r="E68" s="68"/>
      <c r="F68" s="20"/>
      <c r="G68" s="20"/>
      <c r="H68" s="90"/>
    </row>
    <row r="69" spans="1:10">
      <c r="A69" s="99">
        <v>2</v>
      </c>
      <c r="B69" s="4"/>
      <c r="C69" s="1"/>
      <c r="D69" s="2"/>
      <c r="E69" s="68"/>
      <c r="F69" s="20"/>
      <c r="G69" s="20"/>
      <c r="H69" s="90"/>
    </row>
    <row r="70" spans="1:10" ht="12.75" thickBot="1">
      <c r="A70" s="105" t="s">
        <v>224</v>
      </c>
      <c r="B70" s="4"/>
      <c r="C70" s="1"/>
      <c r="D70" s="2"/>
      <c r="E70" s="68"/>
      <c r="F70" s="20"/>
      <c r="G70" s="20"/>
      <c r="H70" s="90"/>
    </row>
    <row r="71" spans="1:10" ht="13.5" thickTop="1" thickBot="1">
      <c r="A71" s="99"/>
      <c r="B71" s="2"/>
      <c r="C71" s="106" t="s">
        <v>16</v>
      </c>
      <c r="D71" s="13" t="s">
        <v>1</v>
      </c>
      <c r="E71" s="2"/>
      <c r="F71" s="2"/>
      <c r="G71" s="89">
        <f>SUM(G68:G70)</f>
        <v>0</v>
      </c>
    </row>
    <row r="72" spans="1:10" ht="12.75" thickTop="1">
      <c r="A72" s="99"/>
      <c r="B72" s="111"/>
      <c r="C72" s="108" t="s">
        <v>237</v>
      </c>
      <c r="D72" s="109" t="s">
        <v>1</v>
      </c>
      <c r="E72" s="107"/>
      <c r="F72" s="107"/>
      <c r="G72" s="110"/>
    </row>
    <row r="73" spans="1:10">
      <c r="A73" s="99"/>
      <c r="B73" s="141" t="s">
        <v>231</v>
      </c>
      <c r="C73" s="142"/>
      <c r="D73" s="142"/>
      <c r="E73" s="142"/>
      <c r="F73" s="142"/>
      <c r="G73" s="143"/>
    </row>
    <row r="74" spans="1:10" s="64" customFormat="1">
      <c r="A74" s="99">
        <v>1</v>
      </c>
      <c r="B74" s="4"/>
      <c r="C74" s="1"/>
      <c r="D74" s="2"/>
      <c r="E74" s="68"/>
      <c r="F74" s="20"/>
      <c r="G74" s="20"/>
      <c r="I74" s="7"/>
      <c r="J74" s="7"/>
    </row>
    <row r="75" spans="1:10" s="64" customFormat="1">
      <c r="A75" s="99">
        <v>2</v>
      </c>
      <c r="B75" s="4"/>
      <c r="C75" s="1"/>
      <c r="D75" s="2"/>
      <c r="E75" s="68"/>
      <c r="F75" s="20"/>
      <c r="G75" s="20"/>
      <c r="I75" s="7"/>
      <c r="J75" s="7"/>
    </row>
    <row r="76" spans="1:10" s="64" customFormat="1" ht="12.75" thickBot="1">
      <c r="A76" s="105" t="s">
        <v>224</v>
      </c>
      <c r="B76" s="4"/>
      <c r="C76" s="1"/>
      <c r="D76" s="2"/>
      <c r="E76" s="68"/>
      <c r="F76" s="20"/>
      <c r="G76" s="20"/>
      <c r="I76" s="7"/>
      <c r="J76" s="7"/>
    </row>
    <row r="77" spans="1:10" ht="13.5" thickTop="1" thickBot="1">
      <c r="A77" s="99"/>
      <c r="B77" s="2"/>
      <c r="C77" s="108" t="s">
        <v>235</v>
      </c>
      <c r="D77" s="113" t="s">
        <v>1</v>
      </c>
      <c r="E77" s="112"/>
      <c r="F77" s="112"/>
      <c r="G77" s="114">
        <f>SUM(G74:G76)</f>
        <v>0</v>
      </c>
    </row>
    <row r="78" spans="1:10" ht="12.75" thickTop="1">
      <c r="A78" s="99"/>
      <c r="B78" s="141" t="s">
        <v>247</v>
      </c>
      <c r="C78" s="142"/>
      <c r="D78" s="142"/>
      <c r="E78" s="142"/>
      <c r="F78" s="142"/>
      <c r="G78" s="143"/>
      <c r="H78" s="64"/>
      <c r="J78" s="64"/>
    </row>
    <row r="79" spans="1:10" ht="12.75" customHeight="1">
      <c r="A79" s="99">
        <v>1</v>
      </c>
      <c r="B79" s="4"/>
      <c r="C79" s="75"/>
      <c r="D79" s="2"/>
      <c r="E79" s="79"/>
      <c r="F79" s="20"/>
      <c r="G79" s="20"/>
      <c r="H79" s="64"/>
      <c r="J79" s="64"/>
    </row>
    <row r="80" spans="1:10" ht="12.75" customHeight="1">
      <c r="A80" s="99">
        <v>2</v>
      </c>
      <c r="B80" s="4"/>
      <c r="C80" s="1"/>
      <c r="D80" s="2"/>
      <c r="E80" s="84"/>
      <c r="F80" s="20"/>
      <c r="G80" s="20"/>
      <c r="H80" s="64"/>
      <c r="J80" s="64"/>
    </row>
    <row r="81" spans="1:10" ht="12.75" customHeight="1" thickBot="1">
      <c r="A81" s="105" t="s">
        <v>224</v>
      </c>
      <c r="B81" s="4"/>
      <c r="C81" s="1"/>
      <c r="D81" s="2"/>
      <c r="E81" s="84"/>
      <c r="F81" s="20"/>
      <c r="G81" s="20"/>
      <c r="H81" s="64"/>
      <c r="J81" s="64"/>
    </row>
    <row r="82" spans="1:10" ht="13.5" customHeight="1" thickTop="1">
      <c r="A82" s="99"/>
      <c r="B82" s="122"/>
      <c r="C82" s="117" t="s">
        <v>236</v>
      </c>
      <c r="D82" s="118" t="s">
        <v>1</v>
      </c>
      <c r="E82" s="119"/>
      <c r="F82" s="119"/>
      <c r="G82" s="120">
        <f>SUM(G79:G81)</f>
        <v>0</v>
      </c>
      <c r="H82" s="64"/>
      <c r="J82" s="64"/>
    </row>
    <row r="83" spans="1:10" ht="13.5" customHeight="1">
      <c r="A83" s="99"/>
      <c r="B83" s="155" t="s">
        <v>254</v>
      </c>
      <c r="C83" s="155"/>
      <c r="D83" s="155"/>
      <c r="E83" s="155"/>
      <c r="F83" s="155"/>
      <c r="G83" s="155"/>
      <c r="H83" s="64"/>
      <c r="J83" s="64"/>
    </row>
    <row r="84" spans="1:10" ht="13.5" customHeight="1">
      <c r="A84" s="105" t="s">
        <v>224</v>
      </c>
      <c r="B84" s="134"/>
      <c r="C84" s="134"/>
      <c r="D84" s="134"/>
      <c r="E84" s="134"/>
      <c r="F84" s="134"/>
      <c r="G84" s="134"/>
      <c r="H84" s="64"/>
      <c r="J84" s="64"/>
    </row>
    <row r="85" spans="1:10" ht="13.5" customHeight="1">
      <c r="A85" s="99"/>
      <c r="B85" s="122"/>
      <c r="C85" s="108" t="s">
        <v>253</v>
      </c>
      <c r="D85" s="108"/>
      <c r="E85" s="108"/>
      <c r="F85" s="108"/>
      <c r="G85" s="108"/>
      <c r="H85" s="64"/>
      <c r="J85" s="64"/>
    </row>
    <row r="86" spans="1:10" ht="13.5" customHeight="1">
      <c r="A86" s="99"/>
      <c r="B86" s="122"/>
      <c r="C86" s="116"/>
      <c r="D86" s="97"/>
      <c r="E86" s="63"/>
      <c r="F86" s="63"/>
      <c r="G86" s="121"/>
      <c r="H86" s="64"/>
      <c r="J86" s="64"/>
    </row>
    <row r="87" spans="1:10" ht="18" customHeight="1">
      <c r="A87" s="99"/>
      <c r="B87" s="123"/>
      <c r="C87" s="132" t="s">
        <v>244</v>
      </c>
      <c r="D87" s="124" t="s">
        <v>1</v>
      </c>
      <c r="E87" s="123"/>
      <c r="F87" s="123"/>
      <c r="G87" s="125"/>
      <c r="I87" s="64"/>
      <c r="J87" s="64"/>
    </row>
    <row r="88" spans="1:10" ht="18" customHeight="1">
      <c r="A88" s="99"/>
      <c r="B88" s="86"/>
      <c r="C88" s="106" t="s">
        <v>243</v>
      </c>
      <c r="D88" s="87"/>
      <c r="E88" s="86"/>
      <c r="F88" s="86"/>
      <c r="G88" s="12"/>
      <c r="I88" s="64"/>
      <c r="J88" s="64"/>
    </row>
    <row r="89" spans="1:10" ht="18" customHeight="1">
      <c r="A89" s="99"/>
      <c r="B89" s="86"/>
      <c r="C89" s="130" t="s">
        <v>121</v>
      </c>
      <c r="D89" s="87"/>
      <c r="E89" s="86"/>
      <c r="F89" s="86"/>
      <c r="G89" s="88"/>
    </row>
    <row r="90" spans="1:10" ht="18" customHeight="1">
      <c r="A90" s="99"/>
      <c r="B90" s="19"/>
      <c r="C90" s="133" t="s">
        <v>5</v>
      </c>
      <c r="D90" s="19"/>
      <c r="E90" s="19"/>
      <c r="F90" s="19"/>
      <c r="G90" s="20"/>
    </row>
    <row r="91" spans="1:10" ht="18" customHeight="1">
      <c r="A91" s="99"/>
      <c r="B91" s="21"/>
      <c r="C91" s="131" t="s">
        <v>6</v>
      </c>
      <c r="D91" s="21"/>
      <c r="E91" s="21"/>
      <c r="F91" s="21"/>
      <c r="G91" s="73">
        <f>G90+G89</f>
        <v>0</v>
      </c>
    </row>
    <row r="92" spans="1:10">
      <c r="A92" s="6"/>
      <c r="B92" s="6"/>
      <c r="C92" s="6"/>
      <c r="D92" s="6"/>
      <c r="E92" s="6"/>
      <c r="F92" s="6"/>
      <c r="G92" s="6"/>
      <c r="H92" s="6"/>
    </row>
    <row r="93" spans="1:10">
      <c r="A93" s="6"/>
      <c r="B93" s="6"/>
      <c r="C93" s="6"/>
      <c r="D93" s="6"/>
      <c r="E93" s="6"/>
      <c r="F93" s="6"/>
      <c r="G93" s="126"/>
      <c r="H93" s="6"/>
    </row>
    <row r="94" spans="1:10">
      <c r="A94" s="6"/>
      <c r="B94" s="6"/>
      <c r="C94" s="6"/>
      <c r="D94" s="6"/>
      <c r="E94" s="6"/>
      <c r="F94" s="6"/>
      <c r="G94" s="6"/>
      <c r="H94" s="6"/>
    </row>
    <row r="95" spans="1:10" ht="15.75">
      <c r="A95" s="6"/>
      <c r="B95" s="6"/>
      <c r="C95" s="6"/>
      <c r="D95" s="127"/>
      <c r="E95" s="128"/>
      <c r="F95" s="6"/>
      <c r="G95" s="6"/>
      <c r="H95" s="6"/>
    </row>
    <row r="96" spans="1:10">
      <c r="A96" s="6"/>
      <c r="B96" s="6"/>
      <c r="C96" s="128"/>
      <c r="D96" s="6"/>
      <c r="E96" s="128"/>
      <c r="F96" s="6"/>
      <c r="G96" s="6"/>
      <c r="H96" s="6"/>
    </row>
    <row r="97" spans="1:8">
      <c r="A97" s="6"/>
      <c r="B97" s="6"/>
      <c r="C97" s="129"/>
      <c r="D97" s="6"/>
      <c r="E97" s="129"/>
      <c r="F97" s="6"/>
      <c r="G97" s="6"/>
      <c r="H97" s="6"/>
    </row>
    <row r="98" spans="1:8">
      <c r="A98" s="6"/>
      <c r="B98" s="126"/>
      <c r="C98" s="126"/>
      <c r="D98" s="126"/>
      <c r="E98" s="126"/>
      <c r="F98" s="126"/>
      <c r="G98" s="126"/>
      <c r="H98" s="6"/>
    </row>
    <row r="99" spans="1:8">
      <c r="A99" s="6"/>
      <c r="B99" s="23"/>
      <c r="C99" s="23"/>
      <c r="D99" s="23"/>
      <c r="E99" s="23"/>
      <c r="F99" s="23"/>
      <c r="G99" s="23"/>
      <c r="H99" s="6"/>
    </row>
    <row r="100" spans="1:8">
      <c r="A100" s="6"/>
      <c r="B100" s="24"/>
      <c r="C100" s="24"/>
      <c r="D100" s="24"/>
      <c r="E100" s="24"/>
      <c r="F100" s="24"/>
      <c r="G100" s="24"/>
      <c r="H100" s="6"/>
    </row>
    <row r="101" spans="1:8">
      <c r="B101" s="6"/>
      <c r="C101" s="6"/>
      <c r="D101" s="6"/>
      <c r="E101" s="6"/>
      <c r="F101" s="6"/>
      <c r="G101" s="6"/>
    </row>
    <row r="102" spans="1:8">
      <c r="B102" s="6"/>
      <c r="C102" s="6"/>
      <c r="D102" s="6"/>
      <c r="E102" s="6"/>
      <c r="F102" s="6"/>
      <c r="G102" s="6"/>
    </row>
  </sheetData>
  <mergeCells count="18">
    <mergeCell ref="B62:G62"/>
    <mergeCell ref="B67:G67"/>
    <mergeCell ref="B83:G83"/>
    <mergeCell ref="B56:G56"/>
    <mergeCell ref="B4:H4"/>
    <mergeCell ref="B14:G14"/>
    <mergeCell ref="B15:G15"/>
    <mergeCell ref="B20:G20"/>
    <mergeCell ref="B25:G25"/>
    <mergeCell ref="B30:G30"/>
    <mergeCell ref="B35:G35"/>
    <mergeCell ref="B40:G40"/>
    <mergeCell ref="B45:G45"/>
    <mergeCell ref="B50:G50"/>
    <mergeCell ref="B9:G9"/>
    <mergeCell ref="B73:G73"/>
    <mergeCell ref="B78:G78"/>
    <mergeCell ref="B61:G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9"/>
  <sheetViews>
    <sheetView workbookViewId="0">
      <pane ySplit="7" topLeftCell="A113" activePane="bottomLeft" state="frozen"/>
      <selection pane="bottomLeft" activeCell="I56" sqref="I56"/>
    </sheetView>
  </sheetViews>
  <sheetFormatPr defaultRowHeight="12"/>
  <cols>
    <col min="1" max="1" width="4" style="7" customWidth="1"/>
    <col min="2" max="2" width="63.140625" style="7" customWidth="1"/>
    <col min="3" max="3" width="9.85546875" style="7" customWidth="1"/>
    <col min="4" max="4" width="10.5703125" style="7" customWidth="1"/>
    <col min="5" max="5" width="9.42578125" style="7" customWidth="1"/>
    <col min="6" max="6" width="14.85546875" style="7" customWidth="1"/>
    <col min="7" max="7" width="12.85546875" style="7" bestFit="1" customWidth="1"/>
    <col min="8" max="8" width="14.28515625" style="7" bestFit="1" customWidth="1"/>
    <col min="9" max="16384" width="9.140625" style="7"/>
  </cols>
  <sheetData>
    <row r="1" spans="1:6" s="62" customFormat="1" ht="12.75">
      <c r="A1" s="65"/>
      <c r="B1" s="66"/>
      <c r="C1" s="66"/>
      <c r="D1" s="66"/>
      <c r="E1" s="66"/>
      <c r="F1" s="69" t="s">
        <v>208</v>
      </c>
    </row>
    <row r="2" spans="1:6" s="62" customFormat="1">
      <c r="A2" s="66"/>
      <c r="B2" s="66"/>
      <c r="C2" s="66"/>
      <c r="D2" s="66"/>
      <c r="E2" s="66"/>
      <c r="F2" s="67"/>
    </row>
    <row r="4" spans="1:6" ht="18.75">
      <c r="A4" s="157" t="s">
        <v>209</v>
      </c>
      <c r="B4" s="154"/>
      <c r="C4" s="154"/>
      <c r="D4" s="154"/>
      <c r="E4" s="154"/>
      <c r="F4" s="154"/>
    </row>
    <row r="5" spans="1:6">
      <c r="A5" s="56"/>
      <c r="B5" s="57"/>
      <c r="C5" s="57"/>
      <c r="D5" s="57"/>
      <c r="E5" s="57"/>
      <c r="F5" s="57"/>
    </row>
    <row r="6" spans="1:6" ht="13.5" customHeight="1">
      <c r="A6" s="8" t="s">
        <v>216</v>
      </c>
      <c r="B6" s="9"/>
      <c r="C6" s="6"/>
      <c r="D6" s="57"/>
      <c r="E6" s="57"/>
      <c r="F6" s="57"/>
    </row>
    <row r="7" spans="1:6" ht="15.75" customHeight="1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</row>
    <row r="8" spans="1:6">
      <c r="A8" s="156" t="s">
        <v>13</v>
      </c>
      <c r="B8" s="156"/>
      <c r="C8" s="156"/>
      <c r="D8" s="156"/>
      <c r="E8" s="156"/>
      <c r="F8" s="156"/>
    </row>
    <row r="9" spans="1:6" ht="12.75" customHeight="1">
      <c r="A9" s="137" t="s">
        <v>14</v>
      </c>
      <c r="B9" s="138"/>
      <c r="C9" s="138"/>
      <c r="D9" s="138"/>
      <c r="E9" s="138"/>
      <c r="F9" s="139"/>
    </row>
    <row r="10" spans="1:6" ht="24.75" thickBot="1">
      <c r="A10" s="4">
        <v>1</v>
      </c>
      <c r="B10" s="75" t="s">
        <v>128</v>
      </c>
      <c r="C10" s="2" t="s">
        <v>0</v>
      </c>
      <c r="D10" s="79">
        <v>2025.1000000000001</v>
      </c>
      <c r="E10" s="79">
        <v>420</v>
      </c>
      <c r="F10" s="20">
        <f>D10*E10</f>
        <v>850542</v>
      </c>
    </row>
    <row r="11" spans="1:6" ht="12.75" customHeight="1" thickTop="1" thickBot="1">
      <c r="A11" s="2"/>
      <c r="B11" s="13" t="s">
        <v>15</v>
      </c>
      <c r="C11" s="13" t="s">
        <v>1</v>
      </c>
      <c r="D11" s="2"/>
      <c r="E11" s="2"/>
      <c r="F11" s="71">
        <f>SUM(F10:F10)</f>
        <v>850542</v>
      </c>
    </row>
    <row r="12" spans="1:6" ht="12.75" customHeight="1" thickTop="1">
      <c r="A12" s="151" t="s">
        <v>41</v>
      </c>
      <c r="B12" s="152"/>
      <c r="C12" s="152"/>
      <c r="D12" s="152"/>
      <c r="E12" s="152"/>
      <c r="F12" s="153"/>
    </row>
    <row r="13" spans="1:6" ht="12.75" customHeight="1">
      <c r="A13" s="4">
        <v>1</v>
      </c>
      <c r="B13" s="1" t="s">
        <v>47</v>
      </c>
      <c r="C13" s="2" t="s">
        <v>154</v>
      </c>
      <c r="D13" s="68">
        <v>94.601100000000017</v>
      </c>
      <c r="E13" s="79">
        <v>1251.8</v>
      </c>
      <c r="F13" s="20">
        <f t="shared" ref="F13:F19" si="0">D13*E13</f>
        <v>118421.65698000001</v>
      </c>
    </row>
    <row r="14" spans="1:6" ht="12.75" customHeight="1">
      <c r="A14" s="4">
        <v>2</v>
      </c>
      <c r="B14" s="11" t="s">
        <v>129</v>
      </c>
      <c r="C14" s="2" t="s">
        <v>54</v>
      </c>
      <c r="D14" s="68">
        <v>318.23</v>
      </c>
      <c r="E14" s="79">
        <v>820</v>
      </c>
      <c r="F14" s="20">
        <f t="shared" si="0"/>
        <v>260948.6</v>
      </c>
    </row>
    <row r="15" spans="1:6" ht="13.5" customHeight="1">
      <c r="A15" s="4">
        <v>3</v>
      </c>
      <c r="B15" s="1" t="s">
        <v>217</v>
      </c>
      <c r="C15" s="2" t="s">
        <v>154</v>
      </c>
      <c r="D15" s="68">
        <v>72.325000000000003</v>
      </c>
      <c r="E15" s="79">
        <f>6740*1.2</f>
        <v>8088</v>
      </c>
      <c r="F15" s="20">
        <f t="shared" si="0"/>
        <v>584964.6</v>
      </c>
    </row>
    <row r="16" spans="1:6" ht="13.5" customHeight="1">
      <c r="A16" s="4">
        <v>4</v>
      </c>
      <c r="B16" s="1" t="s">
        <v>48</v>
      </c>
      <c r="C16" s="2" t="s">
        <v>154</v>
      </c>
      <c r="D16" s="68">
        <v>67.117599999999996</v>
      </c>
      <c r="E16" s="79">
        <v>12247</v>
      </c>
      <c r="F16" s="20">
        <f t="shared" si="0"/>
        <v>821989.24719999998</v>
      </c>
    </row>
    <row r="17" spans="1:6" s="15" customFormat="1" ht="24">
      <c r="A17" s="4">
        <v>5</v>
      </c>
      <c r="B17" s="11" t="s">
        <v>43</v>
      </c>
      <c r="C17" s="16" t="s">
        <v>54</v>
      </c>
      <c r="D17" s="68">
        <v>917.65959999999995</v>
      </c>
      <c r="E17" s="79">
        <v>3409</v>
      </c>
      <c r="F17" s="20">
        <f t="shared" si="0"/>
        <v>3128301.5763999997</v>
      </c>
    </row>
    <row r="18" spans="1:6" ht="13.5" customHeight="1">
      <c r="A18" s="4">
        <v>6</v>
      </c>
      <c r="B18" s="1" t="s">
        <v>17</v>
      </c>
      <c r="C18" s="2" t="s">
        <v>40</v>
      </c>
      <c r="D18" s="68">
        <v>56</v>
      </c>
      <c r="E18" s="79">
        <v>63330</v>
      </c>
      <c r="F18" s="20">
        <f t="shared" si="0"/>
        <v>3546480</v>
      </c>
    </row>
    <row r="19" spans="1:6" ht="13.5" customHeight="1" thickBot="1">
      <c r="A19" s="4">
        <v>7</v>
      </c>
      <c r="B19" s="1" t="s">
        <v>22</v>
      </c>
      <c r="C19" s="2" t="s">
        <v>3</v>
      </c>
      <c r="D19" s="68">
        <v>86.79</v>
      </c>
      <c r="E19" s="68">
        <v>878</v>
      </c>
      <c r="F19" s="20">
        <f t="shared" si="0"/>
        <v>76201.62000000001</v>
      </c>
    </row>
    <row r="20" spans="1:6" ht="13.5" customHeight="1" thickTop="1" thickBot="1">
      <c r="A20" s="2"/>
      <c r="B20" s="13" t="s">
        <v>16</v>
      </c>
      <c r="C20" s="13" t="s">
        <v>1</v>
      </c>
      <c r="D20" s="2"/>
      <c r="E20" s="2"/>
      <c r="F20" s="71">
        <f>SUM(F13:F19)</f>
        <v>8537307.3005799986</v>
      </c>
    </row>
    <row r="21" spans="1:6" ht="13.5" customHeight="1" thickTop="1">
      <c r="A21" s="151" t="s">
        <v>42</v>
      </c>
      <c r="B21" s="152"/>
      <c r="C21" s="152"/>
      <c r="D21" s="152"/>
      <c r="E21" s="152"/>
      <c r="F21" s="153"/>
    </row>
    <row r="22" spans="1:6" ht="13.5" customHeight="1">
      <c r="A22" s="4">
        <v>1</v>
      </c>
      <c r="B22" s="1" t="s">
        <v>44</v>
      </c>
      <c r="C22" s="2" t="s">
        <v>0</v>
      </c>
      <c r="D22" s="61">
        <v>195.2775</v>
      </c>
      <c r="E22" s="20">
        <f>2460+(78*33.5)</f>
        <v>5073</v>
      </c>
      <c r="F22" s="20">
        <f t="shared" ref="F22:F25" si="1">D22*E22</f>
        <v>990642.75750000007</v>
      </c>
    </row>
    <row r="23" spans="1:6" ht="13.5" customHeight="1">
      <c r="A23" s="4">
        <v>2</v>
      </c>
      <c r="B23" s="1" t="s">
        <v>45</v>
      </c>
      <c r="C23" s="2" t="s">
        <v>0</v>
      </c>
      <c r="D23" s="61">
        <v>35.294599999999996</v>
      </c>
      <c r="E23" s="20">
        <f>2640+(128*21.5)</f>
        <v>5392</v>
      </c>
      <c r="F23" s="20">
        <f t="shared" si="1"/>
        <v>190308.48319999999</v>
      </c>
    </row>
    <row r="24" spans="1:6" ht="13.5" customHeight="1">
      <c r="A24" s="4">
        <v>3</v>
      </c>
      <c r="B24" s="1" t="s">
        <v>138</v>
      </c>
      <c r="C24" s="2" t="s">
        <v>0</v>
      </c>
      <c r="D24" s="61">
        <v>14.465</v>
      </c>
      <c r="E24" s="20">
        <v>13750</v>
      </c>
      <c r="F24" s="20">
        <f t="shared" si="1"/>
        <v>198893.75</v>
      </c>
    </row>
    <row r="25" spans="1:6" ht="13.5" customHeight="1" thickBot="1">
      <c r="A25" s="4">
        <v>4</v>
      </c>
      <c r="B25" s="1" t="s">
        <v>17</v>
      </c>
      <c r="C25" s="2" t="s">
        <v>18</v>
      </c>
      <c r="D25" s="61">
        <v>1446.5</v>
      </c>
      <c r="E25" s="20">
        <f>13+(1.03*0.45/1.2*140)</f>
        <v>67.075000000000003</v>
      </c>
      <c r="F25" s="20">
        <f t="shared" si="1"/>
        <v>97023.987500000003</v>
      </c>
    </row>
    <row r="26" spans="1:6" ht="13.5" customHeight="1" thickTop="1" thickBot="1">
      <c r="A26" s="2"/>
      <c r="B26" s="13" t="s">
        <v>19</v>
      </c>
      <c r="C26" s="13" t="s">
        <v>1</v>
      </c>
      <c r="D26" s="2"/>
      <c r="E26" s="12"/>
      <c r="F26" s="71">
        <f>SUM(F22:F25)</f>
        <v>1476868.9782</v>
      </c>
    </row>
    <row r="27" spans="1:6" ht="13.5" customHeight="1" thickTop="1">
      <c r="A27" s="151" t="s">
        <v>56</v>
      </c>
      <c r="B27" s="152"/>
      <c r="C27" s="152"/>
      <c r="D27" s="152"/>
      <c r="E27" s="152"/>
      <c r="F27" s="153"/>
    </row>
    <row r="28" spans="1:6" s="15" customFormat="1" ht="25.5" customHeight="1">
      <c r="A28" s="5">
        <v>1</v>
      </c>
      <c r="B28" s="11" t="s">
        <v>213</v>
      </c>
      <c r="C28" s="16" t="s">
        <v>2</v>
      </c>
      <c r="D28" s="61">
        <v>275</v>
      </c>
      <c r="E28" s="61">
        <v>6510</v>
      </c>
      <c r="F28" s="20">
        <f t="shared" ref="F28:F31" si="2">D28*E28</f>
        <v>1790250</v>
      </c>
    </row>
    <row r="29" spans="1:6" ht="17.25" customHeight="1">
      <c r="A29" s="4">
        <v>2</v>
      </c>
      <c r="B29" s="1" t="s">
        <v>139</v>
      </c>
      <c r="C29" s="2" t="s">
        <v>4</v>
      </c>
      <c r="D29" s="61">
        <v>10</v>
      </c>
      <c r="E29" s="61">
        <v>1250</v>
      </c>
      <c r="F29" s="20">
        <f t="shared" si="2"/>
        <v>12500</v>
      </c>
    </row>
    <row r="30" spans="1:6" ht="15" customHeight="1">
      <c r="A30" s="5">
        <v>3</v>
      </c>
      <c r="B30" s="11" t="s">
        <v>133</v>
      </c>
      <c r="C30" s="16" t="s">
        <v>2</v>
      </c>
      <c r="D30" s="61">
        <v>146.96439999999998</v>
      </c>
      <c r="E30" s="61">
        <f>5.1*140</f>
        <v>714</v>
      </c>
      <c r="F30" s="20">
        <f t="shared" si="2"/>
        <v>104932.58159999999</v>
      </c>
    </row>
    <row r="31" spans="1:6" ht="15" customHeight="1" thickBot="1">
      <c r="A31" s="5">
        <v>4</v>
      </c>
      <c r="B31" s="11" t="s">
        <v>134</v>
      </c>
      <c r="C31" s="16" t="s">
        <v>3</v>
      </c>
      <c r="D31" s="61">
        <v>146.96439999999998</v>
      </c>
      <c r="E31" s="61">
        <v>240</v>
      </c>
      <c r="F31" s="20">
        <f t="shared" si="2"/>
        <v>35271.455999999998</v>
      </c>
    </row>
    <row r="32" spans="1:6" ht="15" customHeight="1" thickTop="1" thickBot="1">
      <c r="A32" s="2"/>
      <c r="B32" s="13" t="s">
        <v>21</v>
      </c>
      <c r="C32" s="13" t="s">
        <v>1</v>
      </c>
      <c r="D32" s="61"/>
      <c r="E32" s="61"/>
      <c r="F32" s="71">
        <f>SUM(F28:F31)</f>
        <v>1942954.0375999999</v>
      </c>
    </row>
    <row r="33" spans="1:6" ht="15" customHeight="1" thickTop="1">
      <c r="A33" s="151" t="s">
        <v>20</v>
      </c>
      <c r="B33" s="152"/>
      <c r="C33" s="152"/>
      <c r="D33" s="152"/>
      <c r="E33" s="152"/>
      <c r="F33" s="153"/>
    </row>
    <row r="34" spans="1:6" ht="15" customHeight="1">
      <c r="A34" s="4">
        <v>1</v>
      </c>
      <c r="B34" s="11" t="s">
        <v>215</v>
      </c>
      <c r="C34" s="2" t="s">
        <v>2</v>
      </c>
      <c r="D34" s="68">
        <f>D14*1.15</f>
        <v>365.96449999999999</v>
      </c>
      <c r="E34" s="61">
        <f>550</f>
        <v>550</v>
      </c>
      <c r="F34" s="20">
        <f t="shared" ref="F34" si="3">D34*E34</f>
        <v>201280.47500000001</v>
      </c>
    </row>
    <row r="35" spans="1:6" ht="15" customHeight="1">
      <c r="A35" s="4">
        <v>2</v>
      </c>
      <c r="B35" s="11" t="s">
        <v>135</v>
      </c>
      <c r="C35" s="2" t="s">
        <v>2</v>
      </c>
      <c r="D35" s="68">
        <v>192.3845</v>
      </c>
      <c r="E35" s="61">
        <f>550</f>
        <v>550</v>
      </c>
      <c r="F35" s="20">
        <f t="shared" ref="F35:F45" si="4">D35*E35</f>
        <v>105811.47500000001</v>
      </c>
    </row>
    <row r="36" spans="1:6" ht="15" customHeight="1">
      <c r="A36" s="4">
        <v>3</v>
      </c>
      <c r="B36" s="1" t="s">
        <v>140</v>
      </c>
      <c r="C36" s="2" t="s">
        <v>2</v>
      </c>
      <c r="D36" s="68">
        <v>192.3845</v>
      </c>
      <c r="E36" s="61">
        <v>325</v>
      </c>
      <c r="F36" s="20">
        <f t="shared" si="4"/>
        <v>62524.962500000001</v>
      </c>
    </row>
    <row r="37" spans="1:6" ht="12.75" customHeight="1">
      <c r="A37" s="4">
        <v>4</v>
      </c>
      <c r="B37" s="1" t="s">
        <v>23</v>
      </c>
      <c r="C37" s="2" t="s">
        <v>2</v>
      </c>
      <c r="D37" s="68">
        <v>282.0675</v>
      </c>
      <c r="E37" s="61">
        <f>4.2*140</f>
        <v>588</v>
      </c>
      <c r="F37" s="20">
        <f t="shared" si="4"/>
        <v>165855.69</v>
      </c>
    </row>
    <row r="38" spans="1:6" ht="13.5" customHeight="1">
      <c r="A38" s="4">
        <v>5</v>
      </c>
      <c r="B38" s="1" t="s">
        <v>136</v>
      </c>
      <c r="C38" s="2" t="s">
        <v>2</v>
      </c>
      <c r="D38" s="68">
        <v>791.52480000000014</v>
      </c>
      <c r="E38" s="61">
        <v>540</v>
      </c>
      <c r="F38" s="20">
        <f t="shared" si="4"/>
        <v>427423.39200000005</v>
      </c>
    </row>
    <row r="39" spans="1:6" ht="14.25" customHeight="1">
      <c r="A39" s="4">
        <v>6</v>
      </c>
      <c r="B39" s="1" t="s">
        <v>46</v>
      </c>
      <c r="C39" s="2" t="s">
        <v>2</v>
      </c>
      <c r="D39" s="68">
        <v>552.56299999999999</v>
      </c>
      <c r="E39" s="61">
        <f>700+(10*140)</f>
        <v>2100</v>
      </c>
      <c r="F39" s="20">
        <f t="shared" si="4"/>
        <v>1160382.3</v>
      </c>
    </row>
    <row r="40" spans="1:6" ht="14.25" customHeight="1">
      <c r="A40" s="4">
        <v>7</v>
      </c>
      <c r="B40" s="1" t="s">
        <v>24</v>
      </c>
      <c r="C40" s="2" t="s">
        <v>2</v>
      </c>
      <c r="D40" s="68">
        <v>228.547</v>
      </c>
      <c r="E40" s="61">
        <f>18*140</f>
        <v>2520</v>
      </c>
      <c r="F40" s="20">
        <f t="shared" si="4"/>
        <v>575938.43999999994</v>
      </c>
    </row>
    <row r="41" spans="1:6" ht="14.25" customHeight="1">
      <c r="A41" s="4">
        <v>8</v>
      </c>
      <c r="B41" s="11" t="s">
        <v>141</v>
      </c>
      <c r="C41" s="2" t="s">
        <v>2</v>
      </c>
      <c r="D41" s="68">
        <v>8.6790000000000003</v>
      </c>
      <c r="E41" s="61">
        <f>600+5200</f>
        <v>5800</v>
      </c>
      <c r="F41" s="20">
        <f t="shared" si="4"/>
        <v>50338.200000000004</v>
      </c>
    </row>
    <row r="42" spans="1:6" ht="14.25" customHeight="1">
      <c r="A42" s="4">
        <v>9</v>
      </c>
      <c r="B42" s="11" t="s">
        <v>142</v>
      </c>
      <c r="C42" s="2" t="s">
        <v>2</v>
      </c>
      <c r="D42" s="68">
        <v>56.992100000000001</v>
      </c>
      <c r="E42" s="61">
        <f>600+(0.715*4800)+(0.285*4800)</f>
        <v>5400</v>
      </c>
      <c r="F42" s="20">
        <f t="shared" si="4"/>
        <v>307757.34000000003</v>
      </c>
    </row>
    <row r="43" spans="1:6" ht="14.25" customHeight="1">
      <c r="A43" s="4">
        <v>10</v>
      </c>
      <c r="B43" s="11" t="s">
        <v>144</v>
      </c>
      <c r="C43" s="2" t="s">
        <v>3</v>
      </c>
      <c r="D43" s="68">
        <v>67.69619999999999</v>
      </c>
      <c r="E43" s="61">
        <f>100+(0.08*4800)</f>
        <v>484</v>
      </c>
      <c r="F43" s="20">
        <f t="shared" si="4"/>
        <v>32764.960799999997</v>
      </c>
    </row>
    <row r="44" spans="1:6" ht="14.25" customHeight="1">
      <c r="A44" s="4">
        <v>11</v>
      </c>
      <c r="B44" s="11" t="s">
        <v>49</v>
      </c>
      <c r="C44" s="2" t="s">
        <v>3</v>
      </c>
      <c r="D44" s="68">
        <v>439.73600000000005</v>
      </c>
      <c r="E44" s="61">
        <f>50+(0.08*10/1.2*140)</f>
        <v>143.33333333333334</v>
      </c>
      <c r="F44" s="20">
        <f t="shared" si="4"/>
        <v>63028.826666666675</v>
      </c>
    </row>
    <row r="45" spans="1:6" ht="27.75" customHeight="1" thickBot="1">
      <c r="A45" s="4">
        <v>12</v>
      </c>
      <c r="B45" s="75" t="s">
        <v>143</v>
      </c>
      <c r="C45" s="2" t="s">
        <v>2</v>
      </c>
      <c r="D45" s="68">
        <v>49.441370000000006</v>
      </c>
      <c r="E45" s="61">
        <f>600+4200</f>
        <v>4800</v>
      </c>
      <c r="F45" s="20">
        <f t="shared" si="4"/>
        <v>237318.57600000003</v>
      </c>
    </row>
    <row r="46" spans="1:6" ht="14.25" customHeight="1" thickTop="1" thickBot="1">
      <c r="A46" s="2"/>
      <c r="B46" s="13" t="s">
        <v>33</v>
      </c>
      <c r="C46" s="13" t="s">
        <v>1</v>
      </c>
      <c r="D46" s="2"/>
      <c r="E46" s="2"/>
      <c r="F46" s="71">
        <f>SUM(F34:F45)</f>
        <v>3390424.6379666664</v>
      </c>
    </row>
    <row r="47" spans="1:6" ht="14.25" customHeight="1" thickTop="1">
      <c r="A47" s="151" t="s">
        <v>25</v>
      </c>
      <c r="B47" s="152"/>
      <c r="C47" s="152"/>
      <c r="D47" s="152"/>
      <c r="E47" s="152"/>
      <c r="F47" s="153"/>
    </row>
    <row r="48" spans="1:6" ht="14.25" customHeight="1">
      <c r="A48" s="4">
        <v>1</v>
      </c>
      <c r="B48" s="1" t="s">
        <v>26</v>
      </c>
      <c r="C48" s="2" t="s">
        <v>2</v>
      </c>
      <c r="D48" s="68">
        <v>168</v>
      </c>
      <c r="E48" s="20">
        <v>1075</v>
      </c>
      <c r="F48" s="20">
        <f>D48*E48</f>
        <v>180600</v>
      </c>
    </row>
    <row r="49" spans="1:6" ht="14.25" customHeight="1">
      <c r="A49" s="4">
        <v>2</v>
      </c>
      <c r="B49" s="1" t="s">
        <v>27</v>
      </c>
      <c r="C49" s="2" t="s">
        <v>2</v>
      </c>
      <c r="D49" s="68">
        <v>24.6</v>
      </c>
      <c r="E49" s="20">
        <v>1140</v>
      </c>
      <c r="F49" s="20">
        <f t="shared" ref="F49:F57" si="5">D49*E49</f>
        <v>28044</v>
      </c>
    </row>
    <row r="50" spans="1:6" ht="14.25" customHeight="1">
      <c r="A50" s="4">
        <v>3</v>
      </c>
      <c r="B50" s="1" t="s">
        <v>130</v>
      </c>
      <c r="C50" s="2" t="s">
        <v>2</v>
      </c>
      <c r="D50" s="68">
        <v>701.84180000000003</v>
      </c>
      <c r="E50" s="20">
        <v>520</v>
      </c>
      <c r="F50" s="20">
        <f t="shared" si="5"/>
        <v>364957.73600000003</v>
      </c>
    </row>
    <row r="51" spans="1:6" ht="14.25" customHeight="1">
      <c r="A51" s="4">
        <v>4</v>
      </c>
      <c r="B51" s="1" t="s">
        <v>131</v>
      </c>
      <c r="C51" s="2" t="s">
        <v>2</v>
      </c>
      <c r="D51" s="68">
        <v>1926.7380000000001</v>
      </c>
      <c r="E51" s="20">
        <v>480</v>
      </c>
      <c r="F51" s="20">
        <f t="shared" si="5"/>
        <v>924834.24</v>
      </c>
    </row>
    <row r="52" spans="1:6" ht="13.5" customHeight="1">
      <c r="A52" s="4">
        <v>5</v>
      </c>
      <c r="B52" s="1" t="s">
        <v>28</v>
      </c>
      <c r="C52" s="2" t="s">
        <v>2</v>
      </c>
      <c r="D52" s="68">
        <v>200.77420000000004</v>
      </c>
      <c r="E52" s="20">
        <f>600+(10*140)</f>
        <v>2000</v>
      </c>
      <c r="F52" s="20">
        <f t="shared" si="5"/>
        <v>401548.40000000008</v>
      </c>
    </row>
    <row r="53" spans="1:6" ht="15" customHeight="1">
      <c r="A53" s="4">
        <v>6</v>
      </c>
      <c r="B53" s="1" t="s">
        <v>145</v>
      </c>
      <c r="C53" s="2" t="s">
        <v>2</v>
      </c>
      <c r="D53" s="68">
        <v>113.11630000000001</v>
      </c>
      <c r="E53" s="20">
        <f>960+267</f>
        <v>1227</v>
      </c>
      <c r="F53" s="20">
        <f t="shared" si="5"/>
        <v>138793.70010000002</v>
      </c>
    </row>
    <row r="54" spans="1:6" ht="15" customHeight="1">
      <c r="A54" s="4">
        <v>7</v>
      </c>
      <c r="B54" s="11" t="s">
        <v>147</v>
      </c>
      <c r="C54" s="2" t="s">
        <v>2</v>
      </c>
      <c r="D54" s="68">
        <v>808.59350000000006</v>
      </c>
      <c r="E54" s="20">
        <v>1560</v>
      </c>
      <c r="F54" s="20">
        <f t="shared" si="5"/>
        <v>1261405.8600000001</v>
      </c>
    </row>
    <row r="55" spans="1:6" ht="15" customHeight="1">
      <c r="A55" s="4">
        <v>8</v>
      </c>
      <c r="B55" s="11" t="s">
        <v>146</v>
      </c>
      <c r="C55" s="2" t="s">
        <v>2</v>
      </c>
      <c r="D55" s="68">
        <v>189.4915</v>
      </c>
      <c r="E55" s="20">
        <v>1810</v>
      </c>
      <c r="F55" s="20">
        <f t="shared" si="5"/>
        <v>342979.61499999999</v>
      </c>
    </row>
    <row r="56" spans="1:6" ht="15" customHeight="1">
      <c r="A56" s="4">
        <v>9</v>
      </c>
      <c r="B56" s="11" t="s">
        <v>148</v>
      </c>
      <c r="C56" s="2" t="s">
        <v>2</v>
      </c>
      <c r="D56" s="68">
        <v>115.72</v>
      </c>
      <c r="E56" s="20">
        <v>1230</v>
      </c>
      <c r="F56" s="20">
        <f t="shared" si="5"/>
        <v>142335.6</v>
      </c>
    </row>
    <row r="57" spans="1:6" ht="15" customHeight="1" thickBot="1">
      <c r="A57" s="4">
        <v>10</v>
      </c>
      <c r="B57" s="1" t="s">
        <v>214</v>
      </c>
      <c r="C57" s="63" t="s">
        <v>2</v>
      </c>
      <c r="D57" s="68">
        <f>D48+D49</f>
        <v>192.6</v>
      </c>
      <c r="E57" s="20">
        <v>210</v>
      </c>
      <c r="F57" s="20">
        <f t="shared" si="5"/>
        <v>40446</v>
      </c>
    </row>
    <row r="58" spans="1:6" ht="15" customHeight="1" thickTop="1" thickBot="1">
      <c r="A58" s="2"/>
      <c r="B58" s="13" t="s">
        <v>34</v>
      </c>
      <c r="C58" s="13" t="s">
        <v>1</v>
      </c>
      <c r="D58" s="2"/>
      <c r="E58" s="2"/>
      <c r="F58" s="71">
        <f>SUM(F48:F57)</f>
        <v>3825945.1511000008</v>
      </c>
    </row>
    <row r="59" spans="1:6" ht="15" customHeight="1" thickTop="1">
      <c r="A59" s="151" t="s">
        <v>57</v>
      </c>
      <c r="B59" s="152"/>
      <c r="C59" s="152"/>
      <c r="D59" s="152"/>
      <c r="E59" s="152"/>
      <c r="F59" s="153"/>
    </row>
    <row r="60" spans="1:6" ht="24">
      <c r="A60" s="4">
        <v>1</v>
      </c>
      <c r="B60" s="75" t="s">
        <v>149</v>
      </c>
      <c r="C60" s="2" t="s">
        <v>2</v>
      </c>
      <c r="D60" s="68">
        <v>135.971</v>
      </c>
      <c r="E60" s="20">
        <f>86*140</f>
        <v>12040</v>
      </c>
      <c r="F60" s="20">
        <f>D60*E60</f>
        <v>1637090.84</v>
      </c>
    </row>
    <row r="61" spans="1:6" s="62" customFormat="1" ht="14.25" customHeight="1">
      <c r="A61" s="4">
        <v>2</v>
      </c>
      <c r="B61" s="1" t="s">
        <v>32</v>
      </c>
      <c r="C61" s="2" t="s">
        <v>4</v>
      </c>
      <c r="D61" s="68">
        <v>1</v>
      </c>
      <c r="E61" s="20">
        <f>240*140</f>
        <v>33600</v>
      </c>
      <c r="F61" s="20">
        <f t="shared" ref="F61:F63" si="6">D61*E61</f>
        <v>33600</v>
      </c>
    </row>
    <row r="62" spans="1:6" s="62" customFormat="1" ht="25.5" customHeight="1">
      <c r="A62" s="4">
        <v>3</v>
      </c>
      <c r="B62" s="75" t="s">
        <v>50</v>
      </c>
      <c r="C62" s="2" t="s">
        <v>4</v>
      </c>
      <c r="D62" s="70">
        <v>34</v>
      </c>
      <c r="E62" s="12">
        <f>140*140</f>
        <v>19600</v>
      </c>
      <c r="F62" s="20">
        <f t="shared" si="6"/>
        <v>666400</v>
      </c>
    </row>
    <row r="63" spans="1:6" ht="25.5" customHeight="1" thickBot="1">
      <c r="A63" s="4">
        <v>4</v>
      </c>
      <c r="B63" s="75" t="s">
        <v>51</v>
      </c>
      <c r="C63" s="2" t="s">
        <v>4</v>
      </c>
      <c r="D63" s="70">
        <v>3</v>
      </c>
      <c r="E63" s="12">
        <f>220*140</f>
        <v>30800</v>
      </c>
      <c r="F63" s="20">
        <f t="shared" si="6"/>
        <v>92400</v>
      </c>
    </row>
    <row r="64" spans="1:6" s="15" customFormat="1" ht="13.5" customHeight="1" thickTop="1" thickBot="1">
      <c r="A64" s="2"/>
      <c r="B64" s="13" t="s">
        <v>35</v>
      </c>
      <c r="C64" s="13" t="s">
        <v>1</v>
      </c>
      <c r="D64" s="2"/>
      <c r="E64" s="2"/>
      <c r="F64" s="71">
        <f>SUM(F60:F63)</f>
        <v>2429490.84</v>
      </c>
    </row>
    <row r="65" spans="1:6" s="15" customFormat="1" ht="13.5" customHeight="1" thickTop="1">
      <c r="A65" s="151" t="s">
        <v>29</v>
      </c>
      <c r="B65" s="152"/>
      <c r="C65" s="152"/>
      <c r="D65" s="152"/>
      <c r="E65" s="152"/>
      <c r="F65" s="153"/>
    </row>
    <row r="66" spans="1:6" ht="15.75" customHeight="1">
      <c r="A66" s="4">
        <v>1</v>
      </c>
      <c r="B66" s="1" t="s">
        <v>30</v>
      </c>
      <c r="C66" s="2" t="s">
        <v>3</v>
      </c>
      <c r="D66" s="68">
        <v>151.3039</v>
      </c>
      <c r="E66" s="20">
        <v>4000</v>
      </c>
      <c r="F66" s="20">
        <f>D66*E66</f>
        <v>605215.6</v>
      </c>
    </row>
    <row r="67" spans="1:6" ht="15.75" customHeight="1">
      <c r="A67" s="4">
        <v>2</v>
      </c>
      <c r="B67" s="11" t="s">
        <v>137</v>
      </c>
      <c r="C67" s="2" t="s">
        <v>3</v>
      </c>
      <c r="D67" s="68">
        <v>199.32770000000002</v>
      </c>
      <c r="E67" s="20">
        <f>15*140</f>
        <v>2100</v>
      </c>
      <c r="F67" s="20">
        <f t="shared" ref="F67:F70" si="7">D67*E67</f>
        <v>418588.17000000004</v>
      </c>
    </row>
    <row r="68" spans="1:6" ht="15.75" customHeight="1">
      <c r="A68" s="4">
        <v>3</v>
      </c>
      <c r="B68" s="1" t="s">
        <v>53</v>
      </c>
      <c r="C68" s="2" t="s">
        <v>4</v>
      </c>
      <c r="D68" s="68">
        <v>2</v>
      </c>
      <c r="E68" s="20">
        <v>15000</v>
      </c>
      <c r="F68" s="20">
        <f t="shared" si="7"/>
        <v>30000</v>
      </c>
    </row>
    <row r="69" spans="1:6" ht="15.75" customHeight="1">
      <c r="A69" s="4">
        <v>4</v>
      </c>
      <c r="B69" s="1" t="s">
        <v>150</v>
      </c>
      <c r="C69" s="2" t="s">
        <v>2</v>
      </c>
      <c r="D69" s="68">
        <v>10.414800000000001</v>
      </c>
      <c r="E69" s="20">
        <f>600+1.02*3750</f>
        <v>4425</v>
      </c>
      <c r="F69" s="20">
        <f t="shared" si="7"/>
        <v>46085.490000000005</v>
      </c>
    </row>
    <row r="70" spans="1:6" ht="15.75" customHeight="1" thickBot="1">
      <c r="A70" s="4">
        <v>5</v>
      </c>
      <c r="B70" s="11" t="s">
        <v>151</v>
      </c>
      <c r="C70" s="2" t="s">
        <v>2</v>
      </c>
      <c r="D70" s="68">
        <v>74.350099999999998</v>
      </c>
      <c r="E70" s="20">
        <v>4200</v>
      </c>
      <c r="F70" s="20">
        <f t="shared" si="7"/>
        <v>312270.42</v>
      </c>
    </row>
    <row r="71" spans="1:6" ht="13.5" thickTop="1" thickBot="1">
      <c r="A71" s="2"/>
      <c r="B71" s="13" t="s">
        <v>36</v>
      </c>
      <c r="C71" s="13" t="s">
        <v>1</v>
      </c>
      <c r="D71" s="2"/>
      <c r="E71" s="14"/>
      <c r="F71" s="71">
        <f>SUM(F66:F70)</f>
        <v>1412159.68</v>
      </c>
    </row>
    <row r="72" spans="1:6" ht="13.5" customHeight="1" thickTop="1">
      <c r="A72" s="151" t="s">
        <v>31</v>
      </c>
      <c r="B72" s="152"/>
      <c r="C72" s="152"/>
      <c r="D72" s="152"/>
      <c r="E72" s="152"/>
      <c r="F72" s="153"/>
    </row>
    <row r="73" spans="1:6" ht="15" customHeight="1">
      <c r="A73" s="4">
        <v>1</v>
      </c>
      <c r="B73" s="1" t="s">
        <v>132</v>
      </c>
      <c r="C73" s="2" t="s">
        <v>2</v>
      </c>
      <c r="D73" s="79">
        <v>2672.0326599999999</v>
      </c>
      <c r="E73" s="20">
        <v>205</v>
      </c>
      <c r="F73" s="20">
        <f>D73*E73</f>
        <v>547766.69530000002</v>
      </c>
    </row>
    <row r="74" spans="1:6" ht="14.25" customHeight="1" thickBot="1">
      <c r="A74" s="4">
        <v>2</v>
      </c>
      <c r="B74" s="1" t="s">
        <v>152</v>
      </c>
      <c r="C74" s="2" t="s">
        <v>2</v>
      </c>
      <c r="D74" s="68">
        <v>144.65</v>
      </c>
      <c r="E74" s="20">
        <v>245</v>
      </c>
      <c r="F74" s="20">
        <f>D74*E74</f>
        <v>35439.25</v>
      </c>
    </row>
    <row r="75" spans="1:6" ht="15" customHeight="1" thickTop="1" thickBot="1">
      <c r="A75" s="1"/>
      <c r="B75" s="13" t="s">
        <v>37</v>
      </c>
      <c r="C75" s="13" t="s">
        <v>1</v>
      </c>
      <c r="D75" s="2"/>
      <c r="E75" s="2"/>
      <c r="F75" s="71">
        <f>SUM(F73:F74)</f>
        <v>583205.94530000002</v>
      </c>
    </row>
    <row r="76" spans="1:6" ht="15" customHeight="1" thickTop="1">
      <c r="A76" s="17"/>
      <c r="B76" s="18" t="s">
        <v>153</v>
      </c>
      <c r="C76" s="18" t="s">
        <v>1</v>
      </c>
      <c r="D76" s="17"/>
      <c r="E76" s="17"/>
      <c r="F76" s="72">
        <f>F11+F26+F20+F32+F46+F58+F64+F71+F75</f>
        <v>24448898.570746668</v>
      </c>
    </row>
    <row r="77" spans="1:6" ht="15" customHeight="1">
      <c r="A77" s="156" t="s">
        <v>155</v>
      </c>
      <c r="B77" s="156"/>
      <c r="C77" s="156"/>
      <c r="D77" s="156"/>
      <c r="E77" s="156"/>
      <c r="F77" s="156"/>
    </row>
    <row r="78" spans="1:6" ht="15" customHeight="1">
      <c r="A78" s="158" t="s">
        <v>156</v>
      </c>
      <c r="B78" s="158"/>
      <c r="C78" s="158"/>
      <c r="D78" s="158"/>
      <c r="E78" s="158"/>
      <c r="F78" s="158"/>
    </row>
    <row r="79" spans="1:6" ht="15" customHeight="1">
      <c r="A79" s="4">
        <v>1</v>
      </c>
      <c r="B79" s="1" t="s">
        <v>157</v>
      </c>
      <c r="C79" s="2" t="s">
        <v>4</v>
      </c>
      <c r="D79" s="68">
        <v>48</v>
      </c>
      <c r="E79" s="20">
        <f>0.25*140</f>
        <v>35</v>
      </c>
      <c r="F79" s="20">
        <f>D79*E79</f>
        <v>1680</v>
      </c>
    </row>
    <row r="80" spans="1:6" ht="15" customHeight="1">
      <c r="A80" s="4">
        <v>2</v>
      </c>
      <c r="B80" s="1" t="s">
        <v>159</v>
      </c>
      <c r="C80" s="2" t="s">
        <v>3</v>
      </c>
      <c r="D80" s="68">
        <v>610</v>
      </c>
      <c r="E80" s="20">
        <f>0.11*140</f>
        <v>15.4</v>
      </c>
      <c r="F80" s="20">
        <f t="shared" ref="F80:F94" si="8">D80*E80</f>
        <v>9394</v>
      </c>
    </row>
    <row r="81" spans="1:6" ht="15" customHeight="1">
      <c r="A81" s="4">
        <v>3</v>
      </c>
      <c r="B81" s="1" t="s">
        <v>158</v>
      </c>
      <c r="C81" s="2" t="s">
        <v>3</v>
      </c>
      <c r="D81" s="68">
        <v>2082.96</v>
      </c>
      <c r="E81" s="20">
        <f>0.18*140</f>
        <v>25.2</v>
      </c>
      <c r="F81" s="20">
        <f t="shared" si="8"/>
        <v>52490.591999999997</v>
      </c>
    </row>
    <row r="82" spans="1:6" s="15" customFormat="1" ht="13.5" customHeight="1">
      <c r="A82" s="4">
        <v>4</v>
      </c>
      <c r="B82" s="1" t="s">
        <v>160</v>
      </c>
      <c r="C82" s="2" t="s">
        <v>3</v>
      </c>
      <c r="D82" s="68">
        <v>2748.35</v>
      </c>
      <c r="E82" s="20">
        <f>0.5*140</f>
        <v>70</v>
      </c>
      <c r="F82" s="20">
        <f t="shared" si="8"/>
        <v>192384.5</v>
      </c>
    </row>
    <row r="83" spans="1:6" ht="13.5" customHeight="1">
      <c r="A83" s="4">
        <v>5</v>
      </c>
      <c r="B83" s="1" t="s">
        <v>161</v>
      </c>
      <c r="C83" s="2" t="s">
        <v>3</v>
      </c>
      <c r="D83" s="68">
        <v>1677.94</v>
      </c>
      <c r="E83" s="20">
        <f>0.8*140</f>
        <v>112</v>
      </c>
      <c r="F83" s="20">
        <f t="shared" si="8"/>
        <v>187929.28</v>
      </c>
    </row>
    <row r="84" spans="1:6" ht="16.5" customHeight="1">
      <c r="A84" s="4">
        <v>6</v>
      </c>
      <c r="B84" s="1" t="s">
        <v>162</v>
      </c>
      <c r="C84" s="2" t="s">
        <v>3</v>
      </c>
      <c r="D84" s="68">
        <v>72.325000000000003</v>
      </c>
      <c r="E84" s="20">
        <f>7.5*140</f>
        <v>1050</v>
      </c>
      <c r="F84" s="20">
        <f t="shared" si="8"/>
        <v>75941.25</v>
      </c>
    </row>
    <row r="85" spans="1:6" ht="16.5" customHeight="1">
      <c r="A85" s="4">
        <v>7</v>
      </c>
      <c r="B85" s="1" t="s">
        <v>164</v>
      </c>
      <c r="C85" s="2" t="s">
        <v>4</v>
      </c>
      <c r="D85" s="68">
        <v>1</v>
      </c>
      <c r="E85" s="20">
        <f>150*140</f>
        <v>21000</v>
      </c>
      <c r="F85" s="20">
        <f t="shared" si="8"/>
        <v>21000</v>
      </c>
    </row>
    <row r="86" spans="1:6" ht="15.75" customHeight="1">
      <c r="A86" s="4">
        <v>8</v>
      </c>
      <c r="B86" s="1" t="s">
        <v>163</v>
      </c>
      <c r="C86" s="2" t="s">
        <v>4</v>
      </c>
      <c r="D86" s="68">
        <v>1</v>
      </c>
      <c r="E86" s="20">
        <f>15*140</f>
        <v>2100</v>
      </c>
      <c r="F86" s="20">
        <f t="shared" si="8"/>
        <v>2100</v>
      </c>
    </row>
    <row r="87" spans="1:6" ht="15" customHeight="1">
      <c r="A87" s="4">
        <v>9</v>
      </c>
      <c r="B87" s="1" t="s">
        <v>165</v>
      </c>
      <c r="C87" s="2" t="s">
        <v>4</v>
      </c>
      <c r="D87" s="68">
        <v>68</v>
      </c>
      <c r="E87" s="20">
        <f>5*140</f>
        <v>700</v>
      </c>
      <c r="F87" s="20">
        <f t="shared" si="8"/>
        <v>47600</v>
      </c>
    </row>
    <row r="88" spans="1:6" ht="13.5" customHeight="1">
      <c r="A88" s="4">
        <v>10</v>
      </c>
      <c r="B88" s="1" t="s">
        <v>166</v>
      </c>
      <c r="C88" s="2" t="s">
        <v>4</v>
      </c>
      <c r="D88" s="68">
        <v>53</v>
      </c>
      <c r="E88" s="20">
        <f>6*140</f>
        <v>840</v>
      </c>
      <c r="F88" s="20">
        <f t="shared" si="8"/>
        <v>44520</v>
      </c>
    </row>
    <row r="89" spans="1:6" ht="13.5" customHeight="1">
      <c r="A89" s="4">
        <v>11</v>
      </c>
      <c r="B89" s="1" t="s">
        <v>167</v>
      </c>
      <c r="C89" s="2" t="s">
        <v>4</v>
      </c>
      <c r="D89" s="68">
        <v>25</v>
      </c>
      <c r="E89" s="20">
        <f>10*140</f>
        <v>1400</v>
      </c>
      <c r="F89" s="20">
        <f t="shared" si="8"/>
        <v>35000</v>
      </c>
    </row>
    <row r="90" spans="1:6" ht="13.5" customHeight="1">
      <c r="A90" s="4">
        <v>12</v>
      </c>
      <c r="B90" s="1" t="s">
        <v>168</v>
      </c>
      <c r="C90" s="2" t="s">
        <v>4</v>
      </c>
      <c r="D90" s="68">
        <v>145</v>
      </c>
      <c r="E90" s="20">
        <f>8.5*140</f>
        <v>1190</v>
      </c>
      <c r="F90" s="20">
        <f t="shared" si="8"/>
        <v>172550</v>
      </c>
    </row>
    <row r="91" spans="1:6" ht="13.5" customHeight="1">
      <c r="A91" s="4">
        <v>13</v>
      </c>
      <c r="B91" s="1" t="s">
        <v>169</v>
      </c>
      <c r="C91" s="2" t="s">
        <v>4</v>
      </c>
      <c r="D91" s="68">
        <v>30</v>
      </c>
      <c r="E91" s="20">
        <f>6*140</f>
        <v>840</v>
      </c>
      <c r="F91" s="20">
        <f t="shared" si="8"/>
        <v>25200</v>
      </c>
    </row>
    <row r="92" spans="1:6" ht="13.5" customHeight="1">
      <c r="A92" s="4">
        <v>14</v>
      </c>
      <c r="B92" s="1" t="s">
        <v>170</v>
      </c>
      <c r="C92" s="2" t="s">
        <v>4</v>
      </c>
      <c r="D92" s="68">
        <v>16</v>
      </c>
      <c r="E92" s="20">
        <f>10*140</f>
        <v>1400</v>
      </c>
      <c r="F92" s="20">
        <f t="shared" si="8"/>
        <v>22400</v>
      </c>
    </row>
    <row r="93" spans="1:6" ht="13.5" customHeight="1">
      <c r="A93" s="4">
        <v>15</v>
      </c>
      <c r="B93" s="1" t="s">
        <v>171</v>
      </c>
      <c r="C93" s="2" t="s">
        <v>4</v>
      </c>
      <c r="D93" s="68">
        <v>2</v>
      </c>
      <c r="E93" s="20">
        <f>80*140</f>
        <v>11200</v>
      </c>
      <c r="F93" s="20">
        <f t="shared" si="8"/>
        <v>22400</v>
      </c>
    </row>
    <row r="94" spans="1:6" ht="13.5" customHeight="1" thickBot="1">
      <c r="A94" s="4">
        <v>16</v>
      </c>
      <c r="B94" s="1" t="s">
        <v>172</v>
      </c>
      <c r="C94" s="2" t="s">
        <v>4</v>
      </c>
      <c r="D94" s="68">
        <v>2</v>
      </c>
      <c r="E94" s="20">
        <v>150000</v>
      </c>
      <c r="F94" s="20">
        <f t="shared" si="8"/>
        <v>300000</v>
      </c>
    </row>
    <row r="95" spans="1:6" ht="13.5" customHeight="1" thickTop="1" thickBot="1">
      <c r="A95" s="2"/>
      <c r="B95" s="13" t="s">
        <v>176</v>
      </c>
      <c r="C95" s="13" t="s">
        <v>1</v>
      </c>
      <c r="D95" s="2"/>
      <c r="E95" s="2"/>
      <c r="F95" s="71">
        <f>SUM(F79:F94)</f>
        <v>1212589.622</v>
      </c>
    </row>
    <row r="96" spans="1:6" ht="13.5" customHeight="1" thickTop="1">
      <c r="A96" s="158" t="s">
        <v>178</v>
      </c>
      <c r="B96" s="158"/>
      <c r="C96" s="158"/>
      <c r="D96" s="158"/>
      <c r="E96" s="158"/>
      <c r="F96" s="158"/>
    </row>
    <row r="97" spans="1:6" ht="13.5" customHeight="1">
      <c r="A97" s="4">
        <v>1</v>
      </c>
      <c r="B97" s="1" t="s">
        <v>173</v>
      </c>
      <c r="C97" s="2" t="s">
        <v>4</v>
      </c>
      <c r="D97" s="68">
        <v>21</v>
      </c>
      <c r="E97" s="20">
        <f>5*140</f>
        <v>700</v>
      </c>
      <c r="F97" s="20">
        <f>D97*E97</f>
        <v>14700</v>
      </c>
    </row>
    <row r="98" spans="1:6" ht="13.5" customHeight="1">
      <c r="A98" s="4">
        <v>2</v>
      </c>
      <c r="B98" s="1" t="s">
        <v>174</v>
      </c>
      <c r="C98" s="2" t="s">
        <v>3</v>
      </c>
      <c r="D98" s="70">
        <v>578.6</v>
      </c>
      <c r="E98" s="12">
        <f>2.3*140</f>
        <v>322</v>
      </c>
      <c r="F98" s="20">
        <f t="shared" ref="F98:F99" si="9">D98*E98</f>
        <v>186309.2</v>
      </c>
    </row>
    <row r="99" spans="1:6" ht="13.5" customHeight="1" thickBot="1">
      <c r="A99" s="4">
        <v>3</v>
      </c>
      <c r="B99" s="1" t="s">
        <v>175</v>
      </c>
      <c r="C99" s="2" t="s">
        <v>4</v>
      </c>
      <c r="D99" s="70">
        <v>12</v>
      </c>
      <c r="E99" s="12">
        <f>4*140</f>
        <v>560</v>
      </c>
      <c r="F99" s="20">
        <f t="shared" si="9"/>
        <v>6720</v>
      </c>
    </row>
    <row r="100" spans="1:6" ht="13.5" customHeight="1" thickTop="1" thickBot="1">
      <c r="A100" s="2"/>
      <c r="B100" s="13" t="s">
        <v>177</v>
      </c>
      <c r="C100" s="13" t="s">
        <v>1</v>
      </c>
      <c r="D100" s="2"/>
      <c r="E100" s="2"/>
      <c r="F100" s="71">
        <f>SUM(F97:F99)</f>
        <v>207729.2</v>
      </c>
    </row>
    <row r="101" spans="1:6" ht="13.5" customHeight="1" thickTop="1">
      <c r="A101" s="17"/>
      <c r="B101" s="18" t="s">
        <v>179</v>
      </c>
      <c r="C101" s="18" t="s">
        <v>1</v>
      </c>
      <c r="D101" s="17"/>
      <c r="E101" s="17"/>
      <c r="F101" s="72">
        <f>F95+F100</f>
        <v>1420318.8219999999</v>
      </c>
    </row>
    <row r="102" spans="1:6" ht="13.5" customHeight="1">
      <c r="A102" s="156" t="s">
        <v>180</v>
      </c>
      <c r="B102" s="156"/>
      <c r="C102" s="156"/>
      <c r="D102" s="156"/>
      <c r="E102" s="156"/>
      <c r="F102" s="156"/>
    </row>
    <row r="103" spans="1:6" ht="13.5" customHeight="1">
      <c r="A103" s="158" t="s">
        <v>186</v>
      </c>
      <c r="B103" s="158"/>
      <c r="C103" s="158"/>
      <c r="D103" s="158"/>
      <c r="E103" s="158"/>
      <c r="F103" s="158"/>
    </row>
    <row r="104" spans="1:6" ht="13.5" customHeight="1">
      <c r="A104" s="4">
        <v>1</v>
      </c>
      <c r="B104" s="1" t="s">
        <v>187</v>
      </c>
      <c r="C104" s="2" t="s">
        <v>3</v>
      </c>
      <c r="D104" s="68">
        <v>101.25500000000001</v>
      </c>
      <c r="E104" s="20">
        <f>7.5*140</f>
        <v>1050</v>
      </c>
      <c r="F104" s="20">
        <f>D104*E104</f>
        <v>106317.75000000001</v>
      </c>
    </row>
    <row r="105" spans="1:6" ht="13.5" customHeight="1">
      <c r="A105" s="4">
        <v>2</v>
      </c>
      <c r="B105" s="1" t="s">
        <v>188</v>
      </c>
      <c r="C105" s="2" t="s">
        <v>3</v>
      </c>
      <c r="D105" s="68">
        <v>57.86</v>
      </c>
      <c r="E105" s="20">
        <f>6.2*140</f>
        <v>868</v>
      </c>
      <c r="F105" s="20">
        <f t="shared" ref="F105:F107" si="10">D105*E105</f>
        <v>50222.479999999996</v>
      </c>
    </row>
    <row r="106" spans="1:6" ht="13.5" customHeight="1">
      <c r="A106" s="4">
        <v>3</v>
      </c>
      <c r="B106" s="1" t="s">
        <v>189</v>
      </c>
      <c r="C106" s="2" t="s">
        <v>3</v>
      </c>
      <c r="D106" s="68">
        <v>72.325000000000003</v>
      </c>
      <c r="E106" s="20">
        <f>5.5*140</f>
        <v>770</v>
      </c>
      <c r="F106" s="20">
        <f t="shared" si="10"/>
        <v>55690.25</v>
      </c>
    </row>
    <row r="107" spans="1:6" ht="15" customHeight="1" thickBot="1">
      <c r="A107" s="4">
        <v>4</v>
      </c>
      <c r="B107" s="1" t="s">
        <v>190</v>
      </c>
      <c r="C107" s="2" t="s">
        <v>3</v>
      </c>
      <c r="D107" s="68">
        <v>8.6790000000000003</v>
      </c>
      <c r="E107" s="20">
        <f>7*140</f>
        <v>980</v>
      </c>
      <c r="F107" s="20">
        <f t="shared" si="10"/>
        <v>8505.42</v>
      </c>
    </row>
    <row r="108" spans="1:6" ht="13.5" customHeight="1" thickTop="1" thickBot="1">
      <c r="A108" s="2"/>
      <c r="B108" s="13" t="s">
        <v>176</v>
      </c>
      <c r="C108" s="13" t="s">
        <v>1</v>
      </c>
      <c r="D108" s="2"/>
      <c r="E108" s="2"/>
      <c r="F108" s="71">
        <f>SUM(F104:F107)</f>
        <v>220735.90000000002</v>
      </c>
    </row>
    <row r="109" spans="1:6" ht="13.5" customHeight="1" thickTop="1">
      <c r="A109" s="158" t="s">
        <v>191</v>
      </c>
      <c r="B109" s="158"/>
      <c r="C109" s="158"/>
      <c r="D109" s="158"/>
      <c r="E109" s="158"/>
      <c r="F109" s="158"/>
    </row>
    <row r="110" spans="1:6" ht="13.5" customHeight="1">
      <c r="A110" s="4">
        <v>1</v>
      </c>
      <c r="B110" s="1" t="s">
        <v>192</v>
      </c>
      <c r="C110" s="2" t="s">
        <v>3</v>
      </c>
      <c r="D110" s="68">
        <v>115.72</v>
      </c>
      <c r="E110" s="20">
        <f>7.5*140</f>
        <v>1050</v>
      </c>
      <c r="F110" s="20">
        <f>D110*E110</f>
        <v>121506</v>
      </c>
    </row>
    <row r="111" spans="1:6" ht="13.5" customHeight="1">
      <c r="A111" s="4">
        <v>2</v>
      </c>
      <c r="B111" s="1" t="s">
        <v>196</v>
      </c>
      <c r="C111" s="2" t="s">
        <v>3</v>
      </c>
      <c r="D111" s="68">
        <v>72.325000000000003</v>
      </c>
      <c r="E111" s="20">
        <f>7*140</f>
        <v>980</v>
      </c>
      <c r="F111" s="20">
        <f t="shared" ref="F111:F118" si="11">D111*E111</f>
        <v>70878.5</v>
      </c>
    </row>
    <row r="112" spans="1:6" ht="13.5" customHeight="1">
      <c r="A112" s="4">
        <v>3</v>
      </c>
      <c r="B112" s="1" t="s">
        <v>197</v>
      </c>
      <c r="C112" s="2" t="s">
        <v>3</v>
      </c>
      <c r="D112" s="68">
        <v>34.716000000000001</v>
      </c>
      <c r="E112" s="20">
        <f>6.5*140</f>
        <v>910</v>
      </c>
      <c r="F112" s="20">
        <f t="shared" si="11"/>
        <v>31591.56</v>
      </c>
    </row>
    <row r="113" spans="1:6" ht="13.5" customHeight="1">
      <c r="A113" s="4">
        <v>4</v>
      </c>
      <c r="B113" s="1" t="s">
        <v>193</v>
      </c>
      <c r="C113" s="2" t="s">
        <v>3</v>
      </c>
      <c r="D113" s="68">
        <v>723.25</v>
      </c>
      <c r="E113" s="20">
        <f>3.2*140</f>
        <v>448</v>
      </c>
      <c r="F113" s="20">
        <f t="shared" si="11"/>
        <v>324016</v>
      </c>
    </row>
    <row r="114" spans="1:6" ht="13.5" customHeight="1">
      <c r="A114" s="4">
        <v>5</v>
      </c>
      <c r="B114" s="1" t="s">
        <v>198</v>
      </c>
      <c r="C114" s="2" t="s">
        <v>3</v>
      </c>
      <c r="D114" s="68">
        <v>202.51000000000002</v>
      </c>
      <c r="E114" s="20">
        <f>3.2*140</f>
        <v>448</v>
      </c>
      <c r="F114" s="20">
        <f t="shared" si="11"/>
        <v>90724.48000000001</v>
      </c>
    </row>
    <row r="115" spans="1:6" ht="13.5" customHeight="1">
      <c r="A115" s="4">
        <v>6</v>
      </c>
      <c r="B115" s="1" t="s">
        <v>199</v>
      </c>
      <c r="C115" s="2" t="s">
        <v>4</v>
      </c>
      <c r="D115" s="68">
        <v>18</v>
      </c>
      <c r="E115" s="20">
        <f>60*140</f>
        <v>8400</v>
      </c>
      <c r="F115" s="20">
        <f t="shared" si="11"/>
        <v>151200</v>
      </c>
    </row>
    <row r="116" spans="1:6" ht="13.5" customHeight="1">
      <c r="A116" s="4">
        <v>7</v>
      </c>
      <c r="B116" s="1" t="s">
        <v>194</v>
      </c>
      <c r="C116" s="2" t="s">
        <v>4</v>
      </c>
      <c r="D116" s="68">
        <v>5</v>
      </c>
      <c r="E116" s="20">
        <f>9*140</f>
        <v>1260</v>
      </c>
      <c r="F116" s="20">
        <f t="shared" si="11"/>
        <v>6300</v>
      </c>
    </row>
    <row r="117" spans="1:6" ht="13.5" customHeight="1">
      <c r="A117" s="4">
        <v>8</v>
      </c>
      <c r="B117" s="1" t="s">
        <v>195</v>
      </c>
      <c r="C117" s="2" t="s">
        <v>4</v>
      </c>
      <c r="D117" s="68">
        <v>2</v>
      </c>
      <c r="E117" s="20">
        <f>105*140</f>
        <v>14700</v>
      </c>
      <c r="F117" s="20">
        <f t="shared" si="11"/>
        <v>29400</v>
      </c>
    </row>
    <row r="118" spans="1:6" ht="13.5" customHeight="1" thickBot="1">
      <c r="A118" s="4">
        <v>9</v>
      </c>
      <c r="B118" s="1" t="s">
        <v>200</v>
      </c>
      <c r="C118" s="2" t="s">
        <v>4</v>
      </c>
      <c r="D118" s="68">
        <v>10</v>
      </c>
      <c r="E118" s="20">
        <f>8.5*140</f>
        <v>1190</v>
      </c>
      <c r="F118" s="20">
        <f t="shared" si="11"/>
        <v>11900</v>
      </c>
    </row>
    <row r="119" spans="1:6" ht="13.5" customHeight="1" thickTop="1" thickBot="1">
      <c r="A119" s="2"/>
      <c r="B119" s="13" t="s">
        <v>177</v>
      </c>
      <c r="C119" s="13" t="s">
        <v>1</v>
      </c>
      <c r="D119" s="2"/>
      <c r="E119" s="2"/>
      <c r="F119" s="71">
        <f>SUM(F110:F118)</f>
        <v>837516.54</v>
      </c>
    </row>
    <row r="120" spans="1:6" ht="13.5" customHeight="1" thickTop="1">
      <c r="A120" s="158" t="s">
        <v>201</v>
      </c>
      <c r="B120" s="158"/>
      <c r="C120" s="158"/>
      <c r="D120" s="158"/>
      <c r="E120" s="158"/>
      <c r="F120" s="158"/>
    </row>
    <row r="121" spans="1:6" ht="13.5" customHeight="1">
      <c r="A121" s="4">
        <v>1</v>
      </c>
      <c r="B121" s="1" t="s">
        <v>202</v>
      </c>
      <c r="C121" s="2" t="s">
        <v>3</v>
      </c>
      <c r="D121" s="68">
        <v>69.432000000000002</v>
      </c>
      <c r="E121" s="20">
        <f>9.5*140</f>
        <v>1330</v>
      </c>
      <c r="F121" s="20">
        <f>D121*E121</f>
        <v>92344.56</v>
      </c>
    </row>
    <row r="122" spans="1:6" s="64" customFormat="1" ht="13.5" customHeight="1" thickBot="1">
      <c r="A122" s="4">
        <v>2</v>
      </c>
      <c r="B122" s="1" t="s">
        <v>203</v>
      </c>
      <c r="C122" s="2" t="s">
        <v>3</v>
      </c>
      <c r="D122" s="68">
        <v>46.288000000000004</v>
      </c>
      <c r="E122" s="20">
        <f>2.7*140</f>
        <v>378</v>
      </c>
      <c r="F122" s="20">
        <f>D122*E122</f>
        <v>17496.864000000001</v>
      </c>
    </row>
    <row r="123" spans="1:6" s="64" customFormat="1" ht="13.5" customHeight="1" thickTop="1" thickBot="1">
      <c r="A123" s="2"/>
      <c r="B123" s="13" t="s">
        <v>184</v>
      </c>
      <c r="C123" s="13" t="s">
        <v>1</v>
      </c>
      <c r="D123" s="2"/>
      <c r="E123" s="2"/>
      <c r="F123" s="71">
        <f>SUM(F121:F122)</f>
        <v>109841.424</v>
      </c>
    </row>
    <row r="124" spans="1:6" ht="12.75" thickTop="1">
      <c r="A124" s="158" t="s">
        <v>210</v>
      </c>
      <c r="B124" s="158"/>
      <c r="C124" s="158"/>
      <c r="D124" s="158"/>
      <c r="E124" s="158"/>
      <c r="F124" s="158"/>
    </row>
    <row r="125" spans="1:6">
      <c r="A125" s="4">
        <v>1</v>
      </c>
      <c r="B125" s="1" t="s">
        <v>204</v>
      </c>
      <c r="C125" s="2" t="s">
        <v>3</v>
      </c>
      <c r="D125" s="68">
        <v>46.288000000000004</v>
      </c>
      <c r="E125" s="20">
        <f>7.5*140</f>
        <v>1050</v>
      </c>
      <c r="F125" s="20">
        <f>D125*E125</f>
        <v>48602.400000000001</v>
      </c>
    </row>
    <row r="126" spans="1:6" ht="12.75" thickBot="1">
      <c r="A126" s="4">
        <v>2</v>
      </c>
      <c r="B126" s="1" t="s">
        <v>205</v>
      </c>
      <c r="C126" s="2" t="s">
        <v>18</v>
      </c>
      <c r="D126" s="70">
        <v>14.465</v>
      </c>
      <c r="E126" s="12">
        <f>3.8*140</f>
        <v>532</v>
      </c>
      <c r="F126" s="20">
        <f>D126*E126</f>
        <v>7695.38</v>
      </c>
    </row>
    <row r="127" spans="1:6" ht="13.5" customHeight="1" thickTop="1" thickBot="1">
      <c r="A127" s="2"/>
      <c r="B127" s="13" t="s">
        <v>55</v>
      </c>
      <c r="C127" s="13" t="s">
        <v>1</v>
      </c>
      <c r="D127" s="2"/>
      <c r="E127" s="2"/>
      <c r="F127" s="71">
        <f>SUM(F125:F126)</f>
        <v>56297.78</v>
      </c>
    </row>
    <row r="128" spans="1:6" s="64" customFormat="1" ht="13.5" customHeight="1" thickTop="1">
      <c r="A128" s="158" t="s">
        <v>211</v>
      </c>
      <c r="B128" s="158"/>
      <c r="C128" s="158"/>
      <c r="D128" s="158"/>
      <c r="E128" s="158"/>
      <c r="F128" s="158"/>
    </row>
    <row r="129" spans="1:9" s="64" customFormat="1" ht="13.5" customHeight="1">
      <c r="A129" s="4">
        <v>1</v>
      </c>
      <c r="B129" s="1" t="s">
        <v>181</v>
      </c>
      <c r="C129" s="2" t="s">
        <v>4</v>
      </c>
      <c r="D129" s="68">
        <v>8</v>
      </c>
      <c r="E129" s="20">
        <f>415/1.2/3*140</f>
        <v>16138.888888888891</v>
      </c>
      <c r="F129" s="20">
        <f>D129*E129</f>
        <v>129111.11111111112</v>
      </c>
    </row>
    <row r="130" spans="1:9" s="64" customFormat="1">
      <c r="A130" s="4">
        <v>2</v>
      </c>
      <c r="B130" s="1" t="s">
        <v>183</v>
      </c>
      <c r="C130" s="2" t="s">
        <v>4</v>
      </c>
      <c r="D130" s="70">
        <v>9</v>
      </c>
      <c r="E130" s="20">
        <f t="shared" ref="E130:E131" si="12">415/1.2/3*140</f>
        <v>16138.888888888891</v>
      </c>
      <c r="F130" s="20">
        <f>D130*E130</f>
        <v>145250</v>
      </c>
    </row>
    <row r="131" spans="1:9">
      <c r="A131" s="4">
        <v>3</v>
      </c>
      <c r="B131" s="1" t="s">
        <v>182</v>
      </c>
      <c r="C131" s="2" t="s">
        <v>4</v>
      </c>
      <c r="D131" s="70">
        <v>8</v>
      </c>
      <c r="E131" s="20">
        <f t="shared" si="12"/>
        <v>16138.888888888891</v>
      </c>
      <c r="F131" s="20">
        <f t="shared" ref="F131:F133" si="13">D131*E131</f>
        <v>129111.11111111112</v>
      </c>
    </row>
    <row r="132" spans="1:9">
      <c r="A132" s="4">
        <v>4</v>
      </c>
      <c r="B132" s="1" t="s">
        <v>206</v>
      </c>
      <c r="C132" s="2" t="s">
        <v>4</v>
      </c>
      <c r="D132" s="70">
        <v>5</v>
      </c>
      <c r="E132" s="20">
        <f>100*140</f>
        <v>14000</v>
      </c>
      <c r="F132" s="20">
        <f t="shared" si="13"/>
        <v>70000</v>
      </c>
    </row>
    <row r="133" spans="1:9" ht="12.75" thickBot="1">
      <c r="A133" s="4">
        <v>5</v>
      </c>
      <c r="B133" s="1" t="s">
        <v>185</v>
      </c>
      <c r="C133" s="2" t="s">
        <v>4</v>
      </c>
      <c r="D133" s="70">
        <v>3</v>
      </c>
      <c r="E133" s="20">
        <f>140/1.2*140</f>
        <v>16333.333333333334</v>
      </c>
      <c r="F133" s="20">
        <f t="shared" si="13"/>
        <v>49000</v>
      </c>
    </row>
    <row r="134" spans="1:9" ht="13.5" thickTop="1" thickBot="1">
      <c r="A134" s="2"/>
      <c r="B134" s="13" t="s">
        <v>207</v>
      </c>
      <c r="C134" s="13" t="s">
        <v>1</v>
      </c>
      <c r="D134" s="2"/>
      <c r="E134" s="2"/>
      <c r="F134" s="71">
        <f>SUM(F129:F133)</f>
        <v>522472.22222222225</v>
      </c>
      <c r="G134" s="80"/>
      <c r="H134" s="80"/>
      <c r="I134" s="80"/>
    </row>
    <row r="135" spans="1:9" ht="12.75" thickTop="1">
      <c r="A135" s="17"/>
      <c r="B135" s="18" t="s">
        <v>212</v>
      </c>
      <c r="C135" s="18" t="s">
        <v>1</v>
      </c>
      <c r="D135" s="17"/>
      <c r="E135" s="17"/>
      <c r="F135" s="72">
        <f>F108+F119+F123+F127+F134</f>
        <v>1746863.8662222223</v>
      </c>
      <c r="G135" s="80"/>
      <c r="H135" s="80"/>
      <c r="I135" s="80"/>
    </row>
    <row r="136" spans="1:9" ht="13.5" customHeight="1">
      <c r="A136" s="76"/>
      <c r="B136" s="77" t="s">
        <v>52</v>
      </c>
      <c r="C136" s="77" t="s">
        <v>1</v>
      </c>
      <c r="D136" s="76"/>
      <c r="E136" s="76"/>
      <c r="F136" s="78">
        <f>F76+F101+F135</f>
        <v>27616081.25896889</v>
      </c>
      <c r="G136" s="80"/>
      <c r="H136" s="81"/>
      <c r="I136" s="80"/>
    </row>
    <row r="137" spans="1:9" ht="12.75" customHeight="1">
      <c r="A137" s="19"/>
      <c r="B137" s="19" t="s">
        <v>5</v>
      </c>
      <c r="C137" s="19"/>
      <c r="D137" s="19"/>
      <c r="E137" s="19"/>
      <c r="F137" s="20">
        <f>F136*0.2</f>
        <v>5523216.2517937785</v>
      </c>
      <c r="G137" s="80"/>
      <c r="H137" s="80"/>
      <c r="I137" s="80"/>
    </row>
    <row r="138" spans="1:9" ht="14.25" customHeight="1">
      <c r="A138" s="21"/>
      <c r="B138" s="22" t="s">
        <v>6</v>
      </c>
      <c r="C138" s="21"/>
      <c r="D138" s="21"/>
      <c r="E138" s="21"/>
      <c r="F138" s="73">
        <f>F136+F137</f>
        <v>33139297.510762669</v>
      </c>
      <c r="G138" s="82">
        <f>F138/1037</f>
        <v>31956.892488681457</v>
      </c>
      <c r="H138" s="82"/>
      <c r="I138" s="80"/>
    </row>
    <row r="139" spans="1:9">
      <c r="A139" s="3"/>
      <c r="B139" s="6"/>
      <c r="C139" s="6"/>
      <c r="D139" s="6"/>
      <c r="E139" s="6"/>
      <c r="F139" s="6"/>
      <c r="G139" s="80"/>
      <c r="H139" s="80"/>
      <c r="I139" s="80"/>
    </row>
    <row r="140" spans="1:9">
      <c r="A140" s="3"/>
      <c r="B140" s="6"/>
      <c r="C140" s="6"/>
      <c r="D140" s="6"/>
      <c r="E140" s="6"/>
      <c r="F140" s="74"/>
      <c r="G140" s="83"/>
      <c r="H140" s="80"/>
      <c r="I140" s="80"/>
    </row>
    <row r="141" spans="1:9">
      <c r="A141" s="6"/>
      <c r="B141" s="6"/>
      <c r="C141" s="6"/>
      <c r="D141" s="6"/>
      <c r="E141" s="6"/>
      <c r="F141" s="6"/>
      <c r="G141" s="80"/>
      <c r="H141" s="80"/>
      <c r="I141" s="80"/>
    </row>
    <row r="142" spans="1:9">
      <c r="A142" s="6"/>
      <c r="B142" s="6"/>
      <c r="C142" s="6"/>
      <c r="D142" s="6"/>
      <c r="E142" s="6"/>
      <c r="F142" s="6"/>
      <c r="G142" s="83"/>
      <c r="H142" s="80"/>
      <c r="I142" s="80"/>
    </row>
    <row r="143" spans="1:9">
      <c r="B143" s="58"/>
      <c r="D143" s="58"/>
      <c r="G143" s="80"/>
      <c r="H143" s="80"/>
      <c r="I143" s="80"/>
    </row>
    <row r="144" spans="1:9">
      <c r="B144" s="59"/>
      <c r="D144" s="59"/>
      <c r="G144" s="80"/>
      <c r="H144" s="80"/>
      <c r="I144" s="80"/>
    </row>
    <row r="145" spans="1:9">
      <c r="A145" s="64"/>
      <c r="B145" s="64"/>
      <c r="C145" s="64"/>
      <c r="D145" s="64"/>
      <c r="E145" s="64"/>
      <c r="F145" s="64"/>
      <c r="G145" s="80"/>
      <c r="H145" s="80"/>
      <c r="I145" s="80"/>
    </row>
    <row r="146" spans="1:9">
      <c r="A146" s="23"/>
      <c r="B146" s="23"/>
      <c r="C146" s="23"/>
      <c r="D146" s="23"/>
      <c r="E146" s="23"/>
      <c r="F146" s="23"/>
    </row>
    <row r="147" spans="1:9">
      <c r="A147" s="24"/>
      <c r="B147" s="24"/>
      <c r="C147" s="24"/>
      <c r="D147" s="24"/>
      <c r="E147" s="24"/>
      <c r="F147" s="24"/>
    </row>
    <row r="148" spans="1:9">
      <c r="A148" s="6"/>
      <c r="B148" s="6"/>
      <c r="C148" s="6"/>
      <c r="D148" s="6"/>
      <c r="E148" s="6"/>
      <c r="F148" s="6"/>
    </row>
    <row r="149" spans="1:9">
      <c r="A149" s="6"/>
      <c r="B149" s="6"/>
      <c r="C149" s="6"/>
      <c r="D149" s="6"/>
      <c r="E149" s="6"/>
      <c r="F149" s="6"/>
    </row>
  </sheetData>
  <mergeCells count="20">
    <mergeCell ref="A124:F124"/>
    <mergeCell ref="A128:F128"/>
    <mergeCell ref="A78:F78"/>
    <mergeCell ref="A96:F96"/>
    <mergeCell ref="A102:F102"/>
    <mergeCell ref="A103:F103"/>
    <mergeCell ref="A109:F109"/>
    <mergeCell ref="A120:F120"/>
    <mergeCell ref="A77:F77"/>
    <mergeCell ref="A4:F4"/>
    <mergeCell ref="A8:F8"/>
    <mergeCell ref="A9:F9"/>
    <mergeCell ref="A12:F12"/>
    <mergeCell ref="A21:F21"/>
    <mergeCell ref="A27:F27"/>
    <mergeCell ref="A33:F33"/>
    <mergeCell ref="A47:F47"/>
    <mergeCell ref="A59:F59"/>
    <mergeCell ref="A65:F65"/>
    <mergeCell ref="A72:F72"/>
  </mergeCells>
  <pageMargins left="0" right="0" top="0.19685039370078741" bottom="0.19685039370078741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86"/>
  <sheetViews>
    <sheetView workbookViewId="0">
      <selection activeCell="J23" sqref="J23"/>
    </sheetView>
  </sheetViews>
  <sheetFormatPr defaultRowHeight="12.75"/>
  <cols>
    <col min="1" max="1" width="3.5703125" customWidth="1"/>
    <col min="2" max="2" width="55.140625" customWidth="1"/>
    <col min="5" max="5" width="9.5703125" bestFit="1" customWidth="1"/>
    <col min="6" max="6" width="20.42578125" customWidth="1"/>
  </cols>
  <sheetData>
    <row r="4" spans="1:10">
      <c r="C4" s="45"/>
    </row>
    <row r="5" spans="1:10">
      <c r="C5" s="45"/>
    </row>
    <row r="6" spans="1:10">
      <c r="C6" s="45"/>
    </row>
    <row r="7" spans="1:10">
      <c r="C7" s="45"/>
    </row>
    <row r="8" spans="1:10">
      <c r="C8" s="45"/>
      <c r="F8" s="44">
        <v>41983</v>
      </c>
    </row>
    <row r="9" spans="1:10">
      <c r="C9" s="45"/>
    </row>
    <row r="10" spans="1:10">
      <c r="C10" s="45"/>
    </row>
    <row r="11" spans="1:10" ht="15.75">
      <c r="A11" s="162" t="s">
        <v>109</v>
      </c>
      <c r="B11" s="162"/>
      <c r="C11" s="162"/>
      <c r="D11" s="162"/>
      <c r="E11" s="162"/>
      <c r="F11" s="162"/>
    </row>
    <row r="12" spans="1:10" ht="19.5" thickBot="1">
      <c r="A12" s="25"/>
      <c r="B12" s="25"/>
      <c r="C12" s="46"/>
      <c r="D12" s="25"/>
      <c r="E12" s="25"/>
      <c r="F12" s="25"/>
    </row>
    <row r="13" spans="1:10" ht="15.75" thickTop="1">
      <c r="A13" s="163" t="s">
        <v>58</v>
      </c>
      <c r="B13" s="165" t="s">
        <v>59</v>
      </c>
      <c r="C13" s="167" t="s">
        <v>9</v>
      </c>
      <c r="D13" s="169" t="s">
        <v>10</v>
      </c>
      <c r="E13" s="26" t="s">
        <v>60</v>
      </c>
      <c r="F13" s="27" t="s">
        <v>61</v>
      </c>
    </row>
    <row r="14" spans="1:10" ht="15.75" thickBot="1">
      <c r="A14" s="164"/>
      <c r="B14" s="166"/>
      <c r="C14" s="168"/>
      <c r="D14" s="170"/>
      <c r="E14" s="28" t="s">
        <v>62</v>
      </c>
      <c r="F14" s="29" t="s">
        <v>62</v>
      </c>
    </row>
    <row r="15" spans="1:10" ht="15.75" thickTop="1">
      <c r="A15" s="30">
        <v>1</v>
      </c>
      <c r="B15" s="31" t="s">
        <v>63</v>
      </c>
      <c r="C15" s="32" t="s">
        <v>2</v>
      </c>
      <c r="D15" s="33">
        <v>1110.22</v>
      </c>
      <c r="E15" s="33">
        <f>1.2/1.2</f>
        <v>1</v>
      </c>
      <c r="F15" s="34">
        <f t="shared" ref="F15:F47" si="0">D15*E15</f>
        <v>1110.22</v>
      </c>
      <c r="J15">
        <f>407-123</f>
        <v>284</v>
      </c>
    </row>
    <row r="16" spans="1:10" ht="15">
      <c r="A16" s="30">
        <v>2</v>
      </c>
      <c r="B16" s="31" t="s">
        <v>64</v>
      </c>
      <c r="C16" s="32" t="s">
        <v>2</v>
      </c>
      <c r="D16" s="33">
        <v>407.26</v>
      </c>
      <c r="E16" s="33">
        <f>1.2/1.2</f>
        <v>1</v>
      </c>
      <c r="F16" s="34">
        <f t="shared" si="0"/>
        <v>407.26</v>
      </c>
    </row>
    <row r="17" spans="1:12" ht="15">
      <c r="A17" s="30">
        <v>3</v>
      </c>
      <c r="B17" s="31" t="s">
        <v>106</v>
      </c>
      <c r="C17" s="32" t="s">
        <v>2</v>
      </c>
      <c r="D17" s="33">
        <v>615</v>
      </c>
      <c r="E17" s="33">
        <f>1.8/1.2</f>
        <v>1.5</v>
      </c>
      <c r="F17" s="34">
        <f t="shared" si="0"/>
        <v>922.5</v>
      </c>
    </row>
    <row r="18" spans="1:12" ht="15">
      <c r="A18" s="30">
        <v>4</v>
      </c>
      <c r="B18" s="31" t="s">
        <v>107</v>
      </c>
      <c r="C18" s="32" t="s">
        <v>2</v>
      </c>
      <c r="D18" s="33">
        <v>615</v>
      </c>
      <c r="E18" s="36">
        <f>1.3/1.2</f>
        <v>1.0833333333333335</v>
      </c>
      <c r="F18" s="34">
        <f t="shared" si="0"/>
        <v>666.25000000000011</v>
      </c>
    </row>
    <row r="19" spans="1:12" ht="15">
      <c r="A19" s="30">
        <v>5</v>
      </c>
      <c r="B19" s="31" t="s">
        <v>108</v>
      </c>
      <c r="C19" s="32" t="s">
        <v>2</v>
      </c>
      <c r="D19" s="35">
        <f>D15+D16-D42-D43-D44-D45-D41</f>
        <v>1226.7399999999998</v>
      </c>
      <c r="E19" s="36">
        <f>1.3/1.2</f>
        <v>1.0833333333333335</v>
      </c>
      <c r="F19" s="34">
        <f t="shared" si="0"/>
        <v>1328.9683333333332</v>
      </c>
    </row>
    <row r="20" spans="1:12" ht="15">
      <c r="A20" s="30">
        <v>6</v>
      </c>
      <c r="B20" s="31" t="s">
        <v>105</v>
      </c>
      <c r="C20" s="32" t="s">
        <v>2</v>
      </c>
      <c r="D20" s="33">
        <v>485</v>
      </c>
      <c r="E20" s="35">
        <f>5.8/1.2</f>
        <v>4.833333333333333</v>
      </c>
      <c r="F20" s="34">
        <f t="shared" si="0"/>
        <v>2344.1666666666665</v>
      </c>
    </row>
    <row r="21" spans="1:12" ht="15">
      <c r="A21" s="30">
        <v>7</v>
      </c>
      <c r="B21" s="50" t="s">
        <v>110</v>
      </c>
      <c r="C21" s="32" t="s">
        <v>2</v>
      </c>
      <c r="D21" s="33">
        <f>D24+D23*1.2</f>
        <v>153.208</v>
      </c>
      <c r="E21" s="33">
        <f>8.1/1.2</f>
        <v>6.75</v>
      </c>
      <c r="F21" s="34">
        <f t="shared" si="0"/>
        <v>1034.154</v>
      </c>
    </row>
    <row r="22" spans="1:12" ht="15">
      <c r="A22" s="30">
        <v>8</v>
      </c>
      <c r="B22" s="31" t="s">
        <v>65</v>
      </c>
      <c r="C22" s="32" t="s">
        <v>2</v>
      </c>
      <c r="D22" s="35">
        <v>249.89</v>
      </c>
      <c r="E22" s="36">
        <f t="shared" ref="E22:E24" si="1">17/1.2</f>
        <v>14.166666666666668</v>
      </c>
      <c r="F22" s="34">
        <f>D22*E22</f>
        <v>3540.1083333333336</v>
      </c>
    </row>
    <row r="23" spans="1:12" ht="15">
      <c r="A23" s="30">
        <v>9</v>
      </c>
      <c r="B23" s="60" t="s">
        <v>66</v>
      </c>
      <c r="C23" s="32" t="s">
        <v>2</v>
      </c>
      <c r="D23" s="35">
        <v>40.090000000000003</v>
      </c>
      <c r="E23" s="36">
        <f t="shared" si="1"/>
        <v>14.166666666666668</v>
      </c>
      <c r="F23" s="34">
        <f>D23*E23</f>
        <v>567.94166666666672</v>
      </c>
    </row>
    <row r="24" spans="1:12" ht="15">
      <c r="A24" s="30">
        <v>10</v>
      </c>
      <c r="B24" s="60" t="s">
        <v>67</v>
      </c>
      <c r="C24" s="32" t="s">
        <v>2</v>
      </c>
      <c r="D24" s="35">
        <v>105.1</v>
      </c>
      <c r="E24" s="36">
        <f t="shared" si="1"/>
        <v>14.166666666666668</v>
      </c>
      <c r="F24" s="34">
        <f>D24*E24</f>
        <v>1488.9166666666667</v>
      </c>
    </row>
    <row r="25" spans="1:12" ht="15">
      <c r="A25" s="30">
        <v>11</v>
      </c>
      <c r="B25" s="31" t="s">
        <v>68</v>
      </c>
      <c r="C25" s="32" t="s">
        <v>2</v>
      </c>
      <c r="D25" s="33">
        <v>111.86</v>
      </c>
      <c r="E25" s="36">
        <f>25/1.2</f>
        <v>20.833333333333336</v>
      </c>
      <c r="F25" s="34">
        <f t="shared" si="0"/>
        <v>2330.416666666667</v>
      </c>
    </row>
    <row r="26" spans="1:12" ht="15">
      <c r="A26" s="30">
        <v>12</v>
      </c>
      <c r="B26" s="31" t="s">
        <v>69</v>
      </c>
      <c r="C26" s="32" t="s">
        <v>2</v>
      </c>
      <c r="D26" s="35">
        <v>142.99</v>
      </c>
      <c r="E26" s="36">
        <f>17/1.2</f>
        <v>14.166666666666668</v>
      </c>
      <c r="F26" s="34">
        <f>D26*E26</f>
        <v>2025.6916666666671</v>
      </c>
    </row>
    <row r="27" spans="1:12" ht="15">
      <c r="A27" s="30">
        <v>13</v>
      </c>
      <c r="B27" s="31" t="s">
        <v>70</v>
      </c>
      <c r="C27" s="32" t="s">
        <v>4</v>
      </c>
      <c r="D27" s="33">
        <v>20</v>
      </c>
      <c r="E27" s="33">
        <f>204/1.2</f>
        <v>170</v>
      </c>
      <c r="F27" s="34">
        <f t="shared" si="0"/>
        <v>3400</v>
      </c>
    </row>
    <row r="28" spans="1:12" ht="15">
      <c r="A28" s="30">
        <v>14</v>
      </c>
      <c r="B28" s="31" t="s">
        <v>71</v>
      </c>
      <c r="C28" s="32" t="s">
        <v>4</v>
      </c>
      <c r="D28" s="33">
        <v>1</v>
      </c>
      <c r="E28" s="36">
        <f>215/1.2</f>
        <v>179.16666666666669</v>
      </c>
      <c r="F28" s="34">
        <f t="shared" si="0"/>
        <v>179.16666666666669</v>
      </c>
    </row>
    <row r="29" spans="1:12" ht="15">
      <c r="A29" s="30">
        <v>15</v>
      </c>
      <c r="B29" s="31" t="s">
        <v>72</v>
      </c>
      <c r="C29" s="32" t="s">
        <v>4</v>
      </c>
      <c r="D29" s="33">
        <v>1</v>
      </c>
      <c r="E29" s="36">
        <f>290/1.2</f>
        <v>241.66666666666669</v>
      </c>
      <c r="F29" s="34">
        <f t="shared" si="0"/>
        <v>241.66666666666669</v>
      </c>
    </row>
    <row r="30" spans="1:12" ht="15">
      <c r="A30" s="30">
        <v>16</v>
      </c>
      <c r="B30" s="31" t="s">
        <v>73</v>
      </c>
      <c r="C30" s="32" t="s">
        <v>2</v>
      </c>
      <c r="D30" s="33">
        <v>92.22</v>
      </c>
      <c r="E30" s="33">
        <f>120/1.2</f>
        <v>100</v>
      </c>
      <c r="F30" s="34">
        <f>D30*E30</f>
        <v>9222</v>
      </c>
    </row>
    <row r="31" spans="1:12" ht="15">
      <c r="A31" s="30">
        <v>17</v>
      </c>
      <c r="B31" s="31" t="s">
        <v>74</v>
      </c>
      <c r="C31" s="32" t="s">
        <v>39</v>
      </c>
      <c r="D31" s="33">
        <v>4</v>
      </c>
      <c r="E31" s="36">
        <f>415/1.2</f>
        <v>345.83333333333337</v>
      </c>
      <c r="F31" s="34">
        <f t="shared" si="0"/>
        <v>1383.3333333333335</v>
      </c>
      <c r="I31" s="51" t="s">
        <v>123</v>
      </c>
      <c r="J31">
        <v>4</v>
      </c>
      <c r="K31">
        <v>2</v>
      </c>
      <c r="L31">
        <f>SUM(J31:K31)</f>
        <v>6</v>
      </c>
    </row>
    <row r="32" spans="1:12" ht="15">
      <c r="A32" s="30">
        <v>18</v>
      </c>
      <c r="B32" s="31" t="s">
        <v>75</v>
      </c>
      <c r="C32" s="32" t="s">
        <v>4</v>
      </c>
      <c r="D32" s="33">
        <v>5</v>
      </c>
      <c r="E32" s="33">
        <f>60/1.2</f>
        <v>50</v>
      </c>
      <c r="F32" s="34">
        <f t="shared" si="0"/>
        <v>250</v>
      </c>
      <c r="I32" s="51" t="s">
        <v>124</v>
      </c>
      <c r="J32">
        <v>4</v>
      </c>
      <c r="K32">
        <v>3</v>
      </c>
      <c r="L32">
        <f t="shared" ref="L32:L35" si="2">SUM(J32:K32)</f>
        <v>7</v>
      </c>
    </row>
    <row r="33" spans="1:12" ht="15">
      <c r="A33" s="30">
        <v>19</v>
      </c>
      <c r="B33" s="31" t="s">
        <v>76</v>
      </c>
      <c r="C33" s="32" t="s">
        <v>4</v>
      </c>
      <c r="D33" s="33">
        <v>4</v>
      </c>
      <c r="E33" s="33">
        <f>60/1.2</f>
        <v>50</v>
      </c>
      <c r="F33" s="34">
        <f t="shared" si="0"/>
        <v>200</v>
      </c>
      <c r="I33" s="51" t="s">
        <v>125</v>
      </c>
      <c r="J33">
        <v>4</v>
      </c>
      <c r="L33">
        <f t="shared" si="2"/>
        <v>4</v>
      </c>
    </row>
    <row r="34" spans="1:12" ht="15">
      <c r="A34" s="30">
        <v>20</v>
      </c>
      <c r="B34" s="31" t="s">
        <v>77</v>
      </c>
      <c r="C34" s="32" t="s">
        <v>4</v>
      </c>
      <c r="D34" s="33">
        <v>3</v>
      </c>
      <c r="E34" s="33">
        <f>138/1.2</f>
        <v>115</v>
      </c>
      <c r="F34" s="34">
        <f t="shared" si="0"/>
        <v>345</v>
      </c>
      <c r="I34" s="51" t="s">
        <v>126</v>
      </c>
      <c r="K34">
        <v>4</v>
      </c>
      <c r="L34">
        <f t="shared" si="2"/>
        <v>4</v>
      </c>
    </row>
    <row r="35" spans="1:12" ht="15">
      <c r="A35" s="30">
        <v>21</v>
      </c>
      <c r="B35" s="31" t="s">
        <v>78</v>
      </c>
      <c r="C35" s="32" t="s">
        <v>4</v>
      </c>
      <c r="D35" s="33">
        <v>2</v>
      </c>
      <c r="E35" s="33">
        <f t="shared" ref="E35" si="3">138/1.2</f>
        <v>115</v>
      </c>
      <c r="F35" s="34">
        <f>D35*E35</f>
        <v>230</v>
      </c>
      <c r="I35" s="51" t="s">
        <v>127</v>
      </c>
      <c r="K35">
        <v>1</v>
      </c>
      <c r="L35">
        <f t="shared" si="2"/>
        <v>1</v>
      </c>
    </row>
    <row r="36" spans="1:12" ht="15">
      <c r="A36" s="30">
        <v>22</v>
      </c>
      <c r="B36" s="31" t="s">
        <v>79</v>
      </c>
      <c r="C36" s="32" t="s">
        <v>4</v>
      </c>
      <c r="D36" s="33">
        <v>1</v>
      </c>
      <c r="E36" s="36">
        <f>80/1.2</f>
        <v>66.666666666666671</v>
      </c>
      <c r="F36" s="34">
        <f t="shared" si="0"/>
        <v>66.666666666666671</v>
      </c>
    </row>
    <row r="37" spans="1:12" ht="15">
      <c r="A37" s="30">
        <v>23</v>
      </c>
      <c r="B37" s="31" t="s">
        <v>80</v>
      </c>
      <c r="C37" s="32" t="s">
        <v>2</v>
      </c>
      <c r="D37" s="33">
        <v>4.68</v>
      </c>
      <c r="E37" s="36">
        <f>35/1.2</f>
        <v>29.166666666666668</v>
      </c>
      <c r="F37" s="34">
        <f t="shared" si="0"/>
        <v>136.5</v>
      </c>
    </row>
    <row r="38" spans="1:12" ht="15">
      <c r="A38" s="30">
        <v>24</v>
      </c>
      <c r="B38" s="31" t="s">
        <v>81</v>
      </c>
      <c r="C38" s="32" t="s">
        <v>2</v>
      </c>
      <c r="D38" s="36">
        <v>7.8100000000000005</v>
      </c>
      <c r="E38" s="36">
        <f t="shared" ref="E38:E39" si="4">35/1.2</f>
        <v>29.166666666666668</v>
      </c>
      <c r="F38" s="34">
        <f t="shared" si="0"/>
        <v>227.79166666666669</v>
      </c>
    </row>
    <row r="39" spans="1:12" ht="15">
      <c r="A39" s="30">
        <v>25</v>
      </c>
      <c r="B39" s="31" t="s">
        <v>82</v>
      </c>
      <c r="C39" s="32" t="s">
        <v>2</v>
      </c>
      <c r="D39" s="36">
        <v>13.08</v>
      </c>
      <c r="E39" s="36">
        <f t="shared" si="4"/>
        <v>29.166666666666668</v>
      </c>
      <c r="F39" s="34">
        <f t="shared" si="0"/>
        <v>381.5</v>
      </c>
    </row>
    <row r="40" spans="1:12" ht="15">
      <c r="A40" s="30">
        <v>26</v>
      </c>
      <c r="B40" s="31" t="s">
        <v>83</v>
      </c>
      <c r="C40" s="32" t="s">
        <v>3</v>
      </c>
      <c r="D40" s="33">
        <v>28.6</v>
      </c>
      <c r="E40" s="36">
        <f>2.5/1.2</f>
        <v>2.0833333333333335</v>
      </c>
      <c r="F40" s="34">
        <f t="shared" si="0"/>
        <v>59.583333333333343</v>
      </c>
    </row>
    <row r="41" spans="1:12" ht="15">
      <c r="A41" s="30">
        <v>27</v>
      </c>
      <c r="B41" s="31" t="s">
        <v>84</v>
      </c>
      <c r="C41" s="32" t="s">
        <v>2</v>
      </c>
      <c r="D41" s="35">
        <v>129.88999999999999</v>
      </c>
      <c r="E41" s="36">
        <f>14/1.2</f>
        <v>11.666666666666668</v>
      </c>
      <c r="F41" s="34">
        <f t="shared" si="0"/>
        <v>1515.3833333333334</v>
      </c>
    </row>
    <row r="42" spans="1:12" ht="15">
      <c r="A42" s="30">
        <v>28</v>
      </c>
      <c r="B42" s="31" t="s">
        <v>85</v>
      </c>
      <c r="C42" s="32" t="s">
        <v>2</v>
      </c>
      <c r="D42" s="35">
        <v>94.63</v>
      </c>
      <c r="E42" s="33">
        <f>11.1/1.2</f>
        <v>9.25</v>
      </c>
      <c r="F42" s="34">
        <f t="shared" si="0"/>
        <v>875.32749999999999</v>
      </c>
    </row>
    <row r="43" spans="1:12" ht="15">
      <c r="A43" s="30">
        <v>29</v>
      </c>
      <c r="B43" s="31" t="s">
        <v>86</v>
      </c>
      <c r="C43" s="32" t="s">
        <v>2</v>
      </c>
      <c r="D43" s="35">
        <v>29.03</v>
      </c>
      <c r="E43" s="33">
        <f>13.2/1.2</f>
        <v>11</v>
      </c>
      <c r="F43" s="34">
        <f t="shared" si="0"/>
        <v>319.33000000000004</v>
      </c>
    </row>
    <row r="44" spans="1:12" ht="15">
      <c r="A44" s="30">
        <v>30</v>
      </c>
      <c r="B44" s="31" t="s">
        <v>87</v>
      </c>
      <c r="C44" s="32" t="s">
        <v>2</v>
      </c>
      <c r="D44" s="35">
        <v>19.009999999999998</v>
      </c>
      <c r="E44" s="36">
        <f>14/1.2</f>
        <v>11.666666666666668</v>
      </c>
      <c r="F44" s="34">
        <f t="shared" si="0"/>
        <v>221.78333333333333</v>
      </c>
    </row>
    <row r="45" spans="1:12" ht="15">
      <c r="A45" s="30">
        <v>31</v>
      </c>
      <c r="B45" s="31" t="s">
        <v>88</v>
      </c>
      <c r="C45" s="32" t="s">
        <v>2</v>
      </c>
      <c r="D45" s="35">
        <v>18.18</v>
      </c>
      <c r="E45" s="33">
        <f>16.5/1.2</f>
        <v>13.75</v>
      </c>
      <c r="F45" s="34">
        <f t="shared" si="0"/>
        <v>249.97499999999999</v>
      </c>
    </row>
    <row r="46" spans="1:12" ht="15">
      <c r="A46" s="30">
        <v>32</v>
      </c>
      <c r="B46" s="31" t="s">
        <v>89</v>
      </c>
      <c r="C46" s="32" t="s">
        <v>2</v>
      </c>
      <c r="D46" s="35">
        <v>290.74</v>
      </c>
      <c r="E46" s="33">
        <f>1.5/1.2</f>
        <v>1.25</v>
      </c>
      <c r="F46" s="34">
        <f t="shared" si="0"/>
        <v>363.42500000000001</v>
      </c>
    </row>
    <row r="47" spans="1:12" ht="15">
      <c r="A47" s="30">
        <v>33</v>
      </c>
      <c r="B47" s="31" t="s">
        <v>90</v>
      </c>
      <c r="C47" s="32" t="s">
        <v>2</v>
      </c>
      <c r="D47" s="33">
        <v>15.059999999999999</v>
      </c>
      <c r="E47" s="33">
        <f>36/1.2</f>
        <v>30</v>
      </c>
      <c r="F47" s="37">
        <f t="shared" si="0"/>
        <v>451.79999999999995</v>
      </c>
    </row>
    <row r="48" spans="1:12" ht="15">
      <c r="A48" s="30">
        <v>34</v>
      </c>
      <c r="B48" s="31" t="s">
        <v>91</v>
      </c>
      <c r="C48" s="32" t="s">
        <v>2</v>
      </c>
      <c r="D48" s="35">
        <v>6.6199999999999992</v>
      </c>
      <c r="E48" s="33">
        <f>31.8/1.2</f>
        <v>26.5</v>
      </c>
      <c r="F48" s="34">
        <f>D48*E48</f>
        <v>175.42999999999998</v>
      </c>
    </row>
    <row r="49" spans="1:6" ht="15">
      <c r="A49" s="30">
        <v>35</v>
      </c>
      <c r="B49" s="31" t="s">
        <v>92</v>
      </c>
      <c r="C49" s="32" t="s">
        <v>2</v>
      </c>
      <c r="D49" s="35">
        <v>7.85</v>
      </c>
      <c r="E49" s="33">
        <f t="shared" ref="E49:E50" si="5">31.8/1.2</f>
        <v>26.5</v>
      </c>
      <c r="F49" s="34">
        <f>D49*E49</f>
        <v>208.02499999999998</v>
      </c>
    </row>
    <row r="50" spans="1:6" ht="15">
      <c r="A50" s="30">
        <v>36</v>
      </c>
      <c r="B50" s="31" t="s">
        <v>93</v>
      </c>
      <c r="C50" s="32" t="s">
        <v>2</v>
      </c>
      <c r="D50" s="38">
        <v>5.4390000000000001</v>
      </c>
      <c r="E50" s="33">
        <f t="shared" si="5"/>
        <v>26.5</v>
      </c>
      <c r="F50" s="34">
        <f>D50*E50</f>
        <v>144.1335</v>
      </c>
    </row>
    <row r="51" spans="1:6" ht="15">
      <c r="A51" s="30">
        <v>37</v>
      </c>
      <c r="B51" s="31" t="s">
        <v>94</v>
      </c>
      <c r="C51" s="32" t="s">
        <v>2</v>
      </c>
      <c r="D51" s="33">
        <v>550</v>
      </c>
      <c r="E51" s="33">
        <f>12/1.2</f>
        <v>10</v>
      </c>
      <c r="F51" s="34">
        <f>D51*E51-510.2</f>
        <v>4989.8</v>
      </c>
    </row>
    <row r="52" spans="1:6" ht="15.75" thickBot="1">
      <c r="A52" s="30">
        <v>38</v>
      </c>
      <c r="B52" s="31" t="s">
        <v>95</v>
      </c>
      <c r="C52" s="32"/>
      <c r="D52" s="33"/>
      <c r="E52" s="25"/>
      <c r="F52" s="34">
        <v>1336</v>
      </c>
    </row>
    <row r="53" spans="1:6" ht="20.25" thickTop="1" thickBot="1">
      <c r="A53" s="160" t="s">
        <v>121</v>
      </c>
      <c r="B53" s="161" t="s">
        <v>38</v>
      </c>
      <c r="C53" s="47"/>
      <c r="D53" s="47"/>
      <c r="E53" s="47"/>
      <c r="F53" s="48">
        <f>SUM(F15:F52)</f>
        <v>44940.215000000011</v>
      </c>
    </row>
    <row r="54" spans="1:6" ht="16.5" thickTop="1" thickBot="1">
      <c r="A54" s="30"/>
      <c r="B54" s="50" t="s">
        <v>119</v>
      </c>
      <c r="C54" s="32"/>
      <c r="D54" s="33"/>
      <c r="E54" s="25"/>
      <c r="F54" s="34">
        <f>F53*0.2</f>
        <v>8988.0430000000033</v>
      </c>
    </row>
    <row r="55" spans="1:6" ht="20.25" thickTop="1" thickBot="1">
      <c r="A55" s="160" t="s">
        <v>96</v>
      </c>
      <c r="B55" s="161"/>
      <c r="C55" s="47"/>
      <c r="D55" s="47"/>
      <c r="E55" s="47"/>
      <c r="F55" s="48">
        <f>SUM(F53:F54)</f>
        <v>53928.258000000016</v>
      </c>
    </row>
    <row r="56" spans="1:6" ht="14.25" thickTop="1" thickBot="1"/>
    <row r="57" spans="1:6" ht="15.75" thickBot="1">
      <c r="A57" s="39"/>
      <c r="B57" s="40"/>
    </row>
    <row r="58" spans="1:6">
      <c r="C58" s="45"/>
    </row>
    <row r="59" spans="1:6" ht="15">
      <c r="A59" s="41" t="s">
        <v>97</v>
      </c>
      <c r="B59" s="41"/>
      <c r="C59" s="49"/>
      <c r="D59" s="41"/>
      <c r="E59" s="41"/>
      <c r="F59" s="41"/>
    </row>
    <row r="60" spans="1:6" ht="15">
      <c r="A60" s="42" t="s">
        <v>98</v>
      </c>
      <c r="B60" s="41"/>
      <c r="C60" s="49"/>
      <c r="D60" s="41"/>
      <c r="E60" s="41"/>
      <c r="F60" s="41"/>
    </row>
    <row r="61" spans="1:6" ht="15">
      <c r="A61" s="42" t="s">
        <v>99</v>
      </c>
      <c r="B61" s="41"/>
      <c r="C61" s="49"/>
      <c r="D61" s="41"/>
      <c r="E61" s="41"/>
      <c r="F61" s="41"/>
    </row>
    <row r="62" spans="1:6" ht="15">
      <c r="A62" s="42" t="s">
        <v>100</v>
      </c>
      <c r="B62" s="41"/>
      <c r="C62" s="49"/>
      <c r="D62" s="41"/>
      <c r="E62" s="41"/>
      <c r="F62" s="41"/>
    </row>
    <row r="63" spans="1:6" ht="15">
      <c r="A63" s="42" t="s">
        <v>101</v>
      </c>
      <c r="B63" s="41"/>
      <c r="C63" s="49"/>
      <c r="D63" s="41"/>
      <c r="E63" s="41"/>
      <c r="F63" s="41"/>
    </row>
    <row r="64" spans="1:6" ht="15">
      <c r="A64" s="42" t="s">
        <v>102</v>
      </c>
      <c r="B64" s="41"/>
      <c r="C64" s="49"/>
      <c r="D64" s="41"/>
      <c r="E64" s="41"/>
      <c r="F64" s="41"/>
    </row>
    <row r="65" spans="1:6" ht="15">
      <c r="A65" s="43" t="s">
        <v>103</v>
      </c>
      <c r="B65" s="41"/>
      <c r="C65" s="49"/>
      <c r="D65" s="41"/>
      <c r="E65" s="41"/>
      <c r="F65" s="41"/>
    </row>
    <row r="66" spans="1:6" ht="15">
      <c r="A66" s="42" t="s">
        <v>104</v>
      </c>
      <c r="B66" s="41"/>
      <c r="C66" s="49"/>
      <c r="D66" s="41"/>
      <c r="E66" s="41"/>
      <c r="F66" s="41"/>
    </row>
    <row r="67" spans="1:6" ht="15">
      <c r="A67" s="42"/>
      <c r="B67" s="41"/>
      <c r="C67" s="49"/>
      <c r="D67" s="41"/>
      <c r="E67" s="41"/>
      <c r="F67" s="41"/>
    </row>
    <row r="68" spans="1:6">
      <c r="C68" s="45"/>
    </row>
    <row r="69" spans="1:6" ht="15">
      <c r="A69" s="42"/>
      <c r="D69" s="42"/>
    </row>
    <row r="74" spans="1:6">
      <c r="A74" s="159" t="s">
        <v>111</v>
      </c>
      <c r="B74" s="159"/>
      <c r="C74" s="159"/>
      <c r="D74" s="159"/>
      <c r="E74" s="159"/>
      <c r="F74" s="159"/>
    </row>
    <row r="75" spans="1:6">
      <c r="A75">
        <v>1</v>
      </c>
      <c r="B75" s="51" t="s">
        <v>112</v>
      </c>
      <c r="C75" s="51" t="s">
        <v>4</v>
      </c>
      <c r="D75">
        <v>6</v>
      </c>
      <c r="E75">
        <f>135/1.2</f>
        <v>112.5</v>
      </c>
      <c r="F75" s="52">
        <f>D75*E75</f>
        <v>675</v>
      </c>
    </row>
    <row r="76" spans="1:6">
      <c r="A76">
        <v>2</v>
      </c>
      <c r="B76" s="51" t="s">
        <v>120</v>
      </c>
      <c r="C76" s="51" t="s">
        <v>4</v>
      </c>
      <c r="D76">
        <v>4</v>
      </c>
      <c r="E76">
        <f>15/1.2</f>
        <v>12.5</v>
      </c>
      <c r="F76" s="52">
        <f>D76*E76</f>
        <v>50</v>
      </c>
    </row>
    <row r="77" spans="1:6">
      <c r="A77">
        <v>3</v>
      </c>
      <c r="B77" s="51" t="s">
        <v>113</v>
      </c>
      <c r="C77" s="51" t="s">
        <v>114</v>
      </c>
      <c r="F77" s="52">
        <v>836.31</v>
      </c>
    </row>
    <row r="78" spans="1:6">
      <c r="B78" s="51" t="s">
        <v>38</v>
      </c>
      <c r="F78" s="52">
        <f>SUM(F75:F77)</f>
        <v>1561.31</v>
      </c>
    </row>
    <row r="79" spans="1:6">
      <c r="B79" s="51" t="s">
        <v>115</v>
      </c>
      <c r="F79" s="52">
        <f>F78*0.08</f>
        <v>124.90479999999999</v>
      </c>
    </row>
    <row r="80" spans="1:6">
      <c r="B80" s="51" t="s">
        <v>116</v>
      </c>
      <c r="F80" s="52">
        <f>F78-F79</f>
        <v>1436.4051999999999</v>
      </c>
    </row>
    <row r="81" spans="1:6">
      <c r="B81" s="51" t="s">
        <v>117</v>
      </c>
      <c r="F81" s="52">
        <f>F80*0.07</f>
        <v>100.54836400000001</v>
      </c>
    </row>
    <row r="82" spans="1:6">
      <c r="A82" s="53"/>
      <c r="B82" s="53" t="s">
        <v>118</v>
      </c>
      <c r="C82" s="53"/>
      <c r="D82" s="53"/>
      <c r="E82" s="53"/>
      <c r="F82" s="54">
        <f>F80-F81</f>
        <v>1335.8568359999999</v>
      </c>
    </row>
    <row r="85" spans="1:6" ht="13.5" thickBot="1"/>
    <row r="86" spans="1:6" ht="13.5" thickBot="1">
      <c r="B86" s="55" t="s">
        <v>122</v>
      </c>
    </row>
  </sheetData>
  <mergeCells count="8">
    <mergeCell ref="A74:F74"/>
    <mergeCell ref="A53:B53"/>
    <mergeCell ref="A11:F11"/>
    <mergeCell ref="A13:A14"/>
    <mergeCell ref="B13:B14"/>
    <mergeCell ref="C13:C14"/>
    <mergeCell ref="D13:D14"/>
    <mergeCell ref="A55:B5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preventiv rik. dhe shtese kati</vt:lpstr>
      <vt:lpstr>preventiv rikonstruksion</vt:lpstr>
      <vt:lpstr>preventiv punimesh - 250 IND</vt:lpstr>
      <vt:lpstr>preventiv punimesh- 250 B+SH</vt:lpstr>
      <vt:lpstr>preventiv punimesh mbi 250 B+SH</vt:lpstr>
      <vt:lpstr>PREVENTIV  H  </vt:lpstr>
      <vt:lpstr>tabela e rimbursimit klienti</vt:lpstr>
      <vt:lpstr>'PREVENTIV  H 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Mevlan BALLIU</dc:creator>
  <cp:lastModifiedBy>Iva Tavanxhiu</cp:lastModifiedBy>
  <cp:lastPrinted>2017-09-06T13:54:56Z</cp:lastPrinted>
  <dcterms:created xsi:type="dcterms:W3CDTF">2009-11-28T08:28:14Z</dcterms:created>
  <dcterms:modified xsi:type="dcterms:W3CDTF">2018-11-27T10:53:42Z</dcterms:modified>
</cp:coreProperties>
</file>